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K:\AFC\ODV - organismo di vigilanza reportistica\report\2022\01042022-30062022\"/>
    </mc:Choice>
  </mc:AlternateContent>
  <xr:revisionPtr revIDLastSave="0" documentId="13_ncr:1_{5D8C311B-B606-47C3-99F5-FBF341768E15}" xr6:coauthVersionLast="47" xr6:coauthVersionMax="47" xr10:uidLastSave="{00000000-0000-0000-0000-000000000000}"/>
  <bookViews>
    <workbookView xWindow="-120" yWindow="-120" windowWidth="29040" windowHeight="15840" activeTab="1" xr2:uid="{00000000-000D-0000-FFFF-FFFF00000000}"/>
  </bookViews>
  <sheets>
    <sheet name="Riepilogo Contratti Passivi" sheetId="1" r:id="rId1"/>
    <sheet name="Riepilogo Contratti Attivi" sheetId="2" r:id="rId2"/>
  </sheets>
  <definedNames>
    <definedName name="_xlnm._FilterDatabase" localSheetId="1" hidden="1">'Riepilogo Contratti Attivi'!$B$5:$J$9</definedName>
    <definedName name="_xlnm._FilterDatabase" localSheetId="0" hidden="1">'Riepilogo Contratti Passivi'!$B$5:$M$177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9" i="1" l="1"/>
  <c r="L26" i="1"/>
  <c r="L156" i="1"/>
  <c r="L115" i="1"/>
  <c r="L39" i="1" l="1"/>
  <c r="K39" i="1"/>
  <c r="L113" i="1" l="1"/>
  <c r="K113" i="1"/>
  <c r="K115" i="1"/>
  <c r="L164" i="1"/>
  <c r="K164" i="1"/>
  <c r="L133" i="1"/>
  <c r="K133" i="1"/>
  <c r="L50" i="1"/>
  <c r="K50" i="1"/>
  <c r="L153" i="1"/>
  <c r="K153" i="1"/>
  <c r="K119" i="1" l="1"/>
  <c r="L119" i="1"/>
  <c r="L67" i="1" l="1"/>
  <c r="K67" i="1"/>
  <c r="L134" i="1"/>
  <c r="K134" i="1"/>
  <c r="L44" i="1"/>
  <c r="K44" i="1"/>
  <c r="L121" i="1"/>
  <c r="K121" i="1"/>
  <c r="L34" i="1"/>
  <c r="K34" i="1"/>
  <c r="L95" i="1" l="1"/>
  <c r="L120" i="1"/>
  <c r="K120" i="1"/>
  <c r="I6" i="2" l="1"/>
  <c r="H6" i="2"/>
  <c r="L48" i="1"/>
  <c r="L159" i="1"/>
  <c r="L145" i="1"/>
  <c r="L96" i="1"/>
  <c r="L103" i="1" l="1"/>
  <c r="K103" i="1"/>
  <c r="L142" i="1"/>
  <c r="K142" i="1"/>
  <c r="L118" i="1"/>
  <c r="K118" i="1"/>
  <c r="L62" i="1" l="1"/>
  <c r="L10" i="1"/>
  <c r="L92" i="1" l="1"/>
  <c r="L141" i="1" l="1"/>
  <c r="L18" i="1"/>
  <c r="L17" i="1" l="1"/>
  <c r="L138" i="1" l="1"/>
  <c r="L106" i="1" l="1"/>
  <c r="L43" i="1"/>
  <c r="L21" i="1" l="1"/>
  <c r="L40" i="1"/>
  <c r="L57" i="1" l="1"/>
  <c r="L88" i="1" l="1"/>
  <c r="L71" i="1"/>
  <c r="L135" i="1" l="1"/>
  <c r="L129" i="1"/>
  <c r="L86" i="1"/>
  <c r="L83" i="1"/>
  <c r="L108" i="1" l="1"/>
  <c r="L80" i="1"/>
  <c r="L105" i="1" l="1"/>
  <c r="L124" i="1"/>
  <c r="L73" i="1" l="1"/>
  <c r="L90" i="1" l="1"/>
  <c r="L100" i="1" l="1"/>
  <c r="L45" i="1"/>
  <c r="L47" i="1" l="1"/>
  <c r="L70" i="1"/>
  <c r="L49" i="1" l="1"/>
  <c r="G62" i="1" l="1"/>
  <c r="L64" i="1" l="1"/>
  <c r="L89" i="1"/>
  <c r="L41" i="1" l="1"/>
  <c r="G34" i="1" l="1"/>
  <c r="L74" i="1" l="1"/>
  <c r="L52" i="1" l="1"/>
  <c r="L54" i="1" l="1"/>
  <c r="L56" i="1" l="1"/>
  <c r="L46" i="1" l="1"/>
  <c r="L72" i="1"/>
  <c r="G72" i="1" l="1"/>
  <c r="L29" i="1" l="1"/>
  <c r="L24" i="1"/>
  <c r="L79" i="1" l="1"/>
  <c r="L93" i="1"/>
  <c r="L65" i="1" l="1"/>
  <c r="L78" i="1" l="1"/>
  <c r="L33" i="1" l="1"/>
  <c r="L58" i="1" l="1"/>
  <c r="L31" i="1" l="1"/>
  <c r="L42" i="1"/>
  <c r="L66" i="1" l="1"/>
  <c r="L36" i="1" l="1"/>
  <c r="L7" i="1"/>
  <c r="L68" i="1" l="1"/>
  <c r="G68" i="1"/>
  <c r="L55" i="1"/>
  <c r="L63" i="1" l="1"/>
  <c r="L38" i="1" l="1"/>
  <c r="L27" i="1" l="1"/>
  <c r="L53" i="1" l="1"/>
  <c r="L35" i="1" l="1"/>
  <c r="L28" i="1" l="1"/>
  <c r="L37" i="1" l="1"/>
  <c r="L22" i="1"/>
  <c r="G38" i="1" l="1"/>
  <c r="L23" i="1" l="1"/>
  <c r="L8" i="1" l="1"/>
</calcChain>
</file>

<file path=xl/sharedStrings.xml><?xml version="1.0" encoding="utf-8"?>
<sst xmlns="http://schemas.openxmlformats.org/spreadsheetml/2006/main" count="991" uniqueCount="631">
  <si>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</si>
  <si>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</si>
  <si>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</si>
  <si>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</si>
  <si>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</si>
  <si>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</si>
  <si>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</si>
  <si>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</si>
  <si>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</si>
  <si>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</si>
  <si>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</si>
  <si>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</si>
  <si>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</si>
  <si>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</si>
  <si>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</si>
  <si>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</si>
  <si>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</si>
  <si>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</si>
  <si>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</si>
  <si>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</si>
  <si>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</si>
  <si>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</si>
  <si>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</si>
  <si>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</si>
  <si>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</si>
  <si>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</si>
  <si>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</si>
  <si>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</si>
  <si>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</si>
  <si>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</si>
  <si>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</si>
  <si>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</si>
  <si>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</si>
  <si>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</si>
  <si>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</si>
  <si>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</si>
  <si>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</si>
  <si>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</si>
  <si>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</si>
  <si>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</si>
  <si>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</si>
  <si>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</si>
  <si>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</si>
  <si>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</si>
  <si>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</si>
  <si>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</si>
  <si>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</si>
  <si>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</si>
  <si>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</si>
  <si>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</si>
  <si>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</si>
  <si>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</si>
  <si>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</si>
  <si>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</si>
  <si>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</si>
  <si>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</si>
  <si>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</si>
  <si>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</si>
  <si>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</si>
  <si>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</si>
  <si>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</si>
  <si>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</si>
  <si>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</si>
  <si>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</si>
  <si>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</si>
  <si>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</si>
  <si>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</si>
  <si>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</si>
  <si>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</si>
  <si>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</si>
  <si>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</si>
  <si>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</si>
  <si>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</si>
  <si>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</si>
  <si>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</si>
  <si>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</si>
  <si>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</si>
  <si>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</si>
  <si>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</si>
  <si>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</si>
  <si>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</si>
  <si>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</si>
  <si>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</si>
  <si>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</si>
  <si>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</si>
  <si>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</si>
  <si>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</si>
  <si>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</si>
  <si>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</si>
  <si>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</si>
  <si>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</si>
  <si>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</si>
  <si>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</si>
  <si>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</si>
  <si>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</si>
  <si>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</si>
  <si>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</si>
  <si>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</si>
  <si>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</si>
  <si>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</si>
  <si>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</si>
  <si>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</si>
  <si>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</si>
  <si>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</si>
  <si>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</si>
  <si>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</si>
  <si>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</si>
  <si>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</si>
  <si>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</si>
  <si>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</si>
  <si>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</si>
  <si>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</si>
  <si>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</si>
  <si>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</si>
  <si>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</si>
  <si>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</si>
  <si>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</si>
  <si>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</si>
  <si>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</si>
  <si>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</si>
  <si>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</si>
  <si>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</si>
  <si>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</si>
  <si>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</si>
  <si>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</si>
  <si>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</si>
  <si>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</si>
  <si>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</si>
  <si>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</si>
  <si>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</si>
  <si>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</si>
  <si>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</si>
  <si>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</si>
  <si>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</si>
  <si>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</si>
  <si>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</si>
  <si>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</si>
  <si>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</si>
  <si>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</si>
  <si>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</si>
  <si>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</si>
  <si>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</si>
  <si>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</si>
  <si>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</si>
  <si>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</si>
  <si>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</si>
  <si>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</si>
  <si>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</si>
  <si>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</si>
  <si>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</si>
  <si>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</si>
  <si>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</si>
  <si>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URBAN VISION SPA</t>
  </si>
  <si>
    <t>08236441005</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</si>
  <si>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</si>
  <si>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</si>
  <si>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</si>
  <si>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</si>
  <si>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</si>
  <si>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</si>
  <si>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</si>
  <si>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</si>
  <si>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</si>
  <si>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</si>
  <si>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</si>
  <si>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</si>
  <si>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</si>
  <si>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</si>
  <si>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</si>
  <si>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</si>
  <si>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</si>
  <si>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</si>
  <si>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</si>
  <si>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</si>
  <si>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</si>
  <si>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</si>
  <si>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</si>
  <si>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</si>
  <si>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</si>
  <si>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</si>
  <si>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</si>
  <si>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</si>
  <si>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</si>
  <si>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</si>
  <si>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</si>
  <si>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</si>
  <si>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</si>
  <si>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</si>
  <si>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</si>
  <si>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</si>
  <si>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</si>
  <si>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</si>
  <si>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</si>
  <si>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</si>
  <si>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</si>
  <si>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</si>
  <si>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</si>
  <si>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</si>
  <si>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</si>
  <si>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</si>
  <si>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</si>
  <si>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</si>
  <si>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</si>
  <si>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</si>
  <si>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</si>
  <si>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</si>
  <si>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</si>
  <si>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</si>
  <si>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</si>
  <si>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</si>
  <si>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</si>
  <si>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</si>
  <si>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</si>
  <si>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</si>
  <si>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</si>
  <si>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</si>
  <si>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</si>
  <si>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</si>
  <si>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</si>
  <si>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</si>
  <si>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</si>
  <si>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</si>
  <si>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</si>
  <si>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</si>
  <si>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</si>
  <si>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</si>
  <si>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</si>
  <si>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</si>
  <si>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</si>
  <si>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</si>
  <si>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</si>
  <si>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</si>
  <si>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</si>
  <si>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</si>
  <si>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</si>
  <si>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</si>
  <si>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</si>
  <si>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</si>
  <si>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</si>
  <si>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</si>
  <si>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</si>
  <si>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</si>
  <si>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</si>
  <si>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</si>
  <si>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</si>
  <si>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</si>
  <si>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</si>
  <si>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</si>
  <si>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</si>
  <si>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</si>
  <si>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</si>
  <si>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</si>
  <si>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</si>
  <si>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</si>
  <si>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</si>
  <si>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</si>
  <si>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</si>
  <si>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</si>
  <si>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</si>
  <si>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</si>
  <si>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</si>
  <si>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</si>
  <si>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</si>
  <si>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</si>
  <si>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</si>
  <si>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</si>
  <si>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</si>
  <si>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</si>
  <si>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</si>
  <si>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</si>
  <si>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</si>
  <si>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</si>
  <si>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</si>
  <si>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</si>
  <si>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</si>
  <si>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r>
      <rPr>
        <sz val="15"/>
        <color theme="1"/>
        <rFont val="Calibri"/>
        <family val="2"/>
        <scheme val="minor"/>
      </rPr>
      <t>(*)</t>
    </r>
    <r>
      <rPr>
        <sz val="11"/>
        <color theme="1"/>
        <rFont val="Calibri"/>
        <family val="2"/>
        <scheme val="minor"/>
      </rPr>
      <t xml:space="preserve">
PAGAMENTI
&gt; 5.000€ </t>
    </r>
  </si>
  <si>
    <t xml:space="preserve">NUMERO FATTURA </t>
  </si>
  <si>
    <t xml:space="preserve">DATA PAGAMENTO </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</si>
  <si>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</si>
  <si>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</si>
  <si>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</si>
  <si>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</si>
  <si>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</si>
  <si>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</si>
  <si>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</si>
  <si>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</si>
  <si>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</si>
  <si>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</si>
  <si>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</si>
  <si>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</si>
  <si>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</si>
  <si>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</si>
  <si>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</si>
  <si>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</si>
  <si>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</si>
  <si>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</si>
  <si>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</si>
  <si>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</si>
  <si>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</si>
  <si>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</si>
  <si>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</si>
  <si>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</si>
  <si>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</si>
  <si>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</si>
  <si>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</si>
  <si>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</si>
  <si>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</si>
  <si>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</si>
  <si>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</si>
  <si>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</si>
  <si>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</si>
  <si>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</si>
  <si>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</si>
  <si>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</si>
  <si>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</si>
  <si>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</si>
  <si>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</si>
  <si>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</si>
  <si>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</si>
  <si>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</si>
  <si>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</si>
  <si>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</si>
  <si>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</si>
  <si>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</si>
  <si>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</si>
  <si>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</si>
  <si>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</si>
  <si>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</si>
  <si>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</si>
  <si>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t>
    </r>
  </si>
  <si>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</si>
  <si>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</si>
  <si>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</si>
  <si>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</si>
  <si>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</si>
  <si>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</si>
  <si>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</si>
  <si>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</si>
  <si>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</si>
  <si>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da 105.384 a 115.913,40 con l'atto di sottomissione sottoscritto il 13/02/2020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</si>
  <si>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</si>
  <si>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</si>
  <si>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</si>
  <si>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</si>
  <si>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</si>
  <si>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</si>
  <si>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</si>
  <si>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19/03/2020 firma Presidente M4
15/04/2020 firma GOP</t>
  </si>
  <si>
    <t>ARCH. MAURIZIO DEL BROCCO</t>
  </si>
  <si>
    <t>01700940602</t>
  </si>
  <si>
    <t>INCARICO PER L’ATTIVITA’ DI CONSULENTE TECNICO DI PARTE PER LA DETERMINAZIONE DELLE INDENNITA’ DEFINITIVE DI ESPROPRIAZIONE, NELL’AMBITO DELLA CONTROVERSIA CON IMMOBILIARE FORLANINI S.R.L</t>
  </si>
  <si>
    <t>Il presente incarico decorrerà dalla data di sottoscrizione dello stesso e terminerà con il completamento dell’attività in oggetto.</t>
  </si>
  <si>
    <t>€ 5.000 omnicomprensivo per tutte le attività e le spese sostenute dal CTP, al netto dell’IVA e degli altri oneri di legge</t>
  </si>
  <si>
    <t xml:space="preserve">3TI ITALIA SPA </t>
  </si>
  <si>
    <t xml:space="preserve">ING. GENOVESE </t>
  </si>
  <si>
    <t>INCARICO PER L’ATTIVITA’ DI CONSULENTE TECNICO DI PARTE PER LA DETERMINAZIONE DELLE INDENNITA’ DEFINITIVE DI ESPROPRIAZIONE, NELL’AMBITO DELLA CONTROVERSIA CON CONDOMIONIO DI VIA MONFORTE 45 MILANO</t>
  </si>
  <si>
    <t>Il presente incarico decorrerà dalla data di sottoscrizione dello stesso (13/07/2020) e terminerà con il completamento dell’attività in oggetto.</t>
  </si>
  <si>
    <t>€ 4.800 al netto di spese generali e CPA</t>
  </si>
  <si>
    <t>PROF. AVV. SCARPELLI</t>
  </si>
  <si>
    <t xml:space="preserve">REDAZIONE DI UN PARERE LEGALE IN MATERIA DI ORGANIZZAZIONE DEL PERSONALE E ASSUNZIONI DA PARTE DELLE SOCIETA' PARTECIPATE DA AMMINISTRAZIONI PUBBLICHE </t>
  </si>
  <si>
    <t>Il presente incarico decorrerà dalla data di sottoscrizione dello stesso (23/07/2020) e terminerà con il completamento dell’attività in oggetto.</t>
  </si>
  <si>
    <t>€ 2000 oltre oneri e contributi di legge</t>
  </si>
  <si>
    <t xml:space="preserve">Gestione degli spazi pubblicitari all'interno delle aree di cantiere relative alla realizzazione della linea M4
Variazioni al contratto di conessione 17/07/2020 </t>
  </si>
  <si>
    <t>30/10/2014
15/01/2020 addendum al contratto generale</t>
  </si>
  <si>
    <t>06/02/2017
31/01/2020 proroga contrattuale di ulteriori 38 mesi</t>
  </si>
  <si>
    <t>27/11/2017
13/02/2020 integrazione al contratto generale</t>
  </si>
  <si>
    <t>Conferimento d'incarico di Professionista Preposto relativamente alle opere delle Linea 4 della metropolitana ai fini dell'art 5 D.P.R. 753/1980 e della circolare M.C.T.C. - D.G. N. 201 del 16/9/1983
18 OTTOBRE 2019 scrittura privata tra M4 e ATM il quale si è reso necessaro sottoporre a verifica del Professionista Preposto ulteriori 3 carri pianale
10 SETTEMBRE 2020 scrittura privata tra M4 e ATM il quale si è reso necessaro sottoporre a verifica del Professionista Preposto quarto mezzo ausiliaro (Locotrattore disel strada)</t>
  </si>
  <si>
    <t xml:space="preserve">20/03/2018
18/10/2019 scrittura privata
10/09/2020 scrittura privata </t>
  </si>
  <si>
    <t>14.000 oltre iva e contributi previdenziali dovuti per legge, CPA e spese vive</t>
  </si>
  <si>
    <t xml:space="preserve">Servizio di pulizie uffici M4 e piccole manutenzioni (edili elettriche idrauliche) presso M4 + atto di sottomissione raccolta sacchi </t>
  </si>
  <si>
    <t>23/12/2019
18/09/2020</t>
  </si>
  <si>
    <t xml:space="preserve">decorrenza di 2 anni dal 2/01/2020 potrà essere prorogato, per il periodo strettamente necessario all’individuazione di un nuovo affidatario, per un periodo massimo di 2 (due) mesi.
Servizio di raccolta rifiuti dal 1 ottobre 2020 </t>
  </si>
  <si>
    <t>39.994 € per l'intera durata del contratto
+ 4.200€ servizio raccolta rifiuti dal 1 ottobre 2020 = 
= nuovo importo contrattuale 44.194</t>
  </si>
  <si>
    <t>ZABBAN - NOTARI - RAMPOLLA &amp; ASSOCIATI</t>
  </si>
  <si>
    <t>REDAZIONE DI UN ATTO DI PERMUTA, COSTITUITO DAL PASSAGGIO DI PROPRIETà DI UNA PORZIONE D'AREA DI 184mq DI PROPRIETà DEL POLICLINICO, A FAVORE DEL COMUNE DI MILANO</t>
  </si>
  <si>
    <t>CAFASSO &amp; FIGLI SPA</t>
  </si>
  <si>
    <t>07661170634</t>
  </si>
  <si>
    <t>Servizi di amministrazione del personale</t>
  </si>
  <si>
    <t>31.264,20 oltre oneri e contributi di legge</t>
  </si>
  <si>
    <t>SETEGET SRL</t>
  </si>
  <si>
    <t>0094850794</t>
  </si>
  <si>
    <t xml:space="preserve">Incarico per il perfezionamento al catasto dei terreni di propriettà del Comune di Milano e del Policlinico e redazione modello DOCFA </t>
  </si>
  <si>
    <t>Il presente incarico decorrerà dalla data di sottoscrizione dello stesso (02/10/2020) e terminerà con il completamento dell’attività in oggetto.</t>
  </si>
  <si>
    <t>3.300 oltre oneri e contributi di legge</t>
  </si>
  <si>
    <t>€ 17.266,35 (di cui 14.741,85 a titolo di imposte e tasse)</t>
  </si>
  <si>
    <t>Il presente incarico decorrerà dalla data di sottoscrizione dello stesso (06/11/2020) e terminerà con il completamento dell’attività in oggetto.</t>
  </si>
  <si>
    <t>05066690156</t>
  </si>
  <si>
    <t>Buoni pasto elettronici a favore dei dipendenti di M4</t>
  </si>
  <si>
    <t>PELLEGRINI SPA</t>
  </si>
  <si>
    <t>Prof. avv. Luca Geninatti Satè</t>
  </si>
  <si>
    <t>GNNLCU76D30L219A</t>
  </si>
  <si>
    <t>Incarico per il servizio di aggiornamento del Modello 231di M4 Spa alle nuove disposizioni normative che integrano il novero dei cd. Reati presupposto</t>
  </si>
  <si>
    <t>Il presente incarico decorrerà dalla data di sottoscrizione e terminerà entro 60 giorni dalla firma dello stesso,
con il completamento di tutte le attività sopra descritte.</t>
  </si>
  <si>
    <t>6.000 oltre oneri e contributi di legge</t>
  </si>
  <si>
    <t>Incarico per la redazione di un parere legale riguardante il mancato pagamento di sanzioni comminate ai senzi dell'art 6 del protocollo di legalità nei confronti degli operatori economici della filiera che sono stati raggiunti da una notifica di sanzione</t>
  </si>
  <si>
    <t xml:space="preserve">Il presente incarico decorrerà dalla data di sottoscrizione dello stesso e terminerà con il completamento di tutte le attività </t>
  </si>
  <si>
    <t>potrà variare da un minimo di € 3.000  in caso di parere di complessità media ad un massimo di € 6.000 in caso di parere di complessità elevata</t>
  </si>
  <si>
    <t>distacco decorre dal 1/12/2020 al 30/11/2023
la convenzione con la camera del lavoro avrà durata sino al 30/11/2023 con possibilità di proroga da definirsi entro 30 gg dalla scadenza</t>
  </si>
  <si>
    <t>limite massimo annuo lordo di € 31.666 con ristoro eventuali spese telefoniche e/o per abbonamento TPL gestito da ATM</t>
  </si>
  <si>
    <t>Dott. Ing. Pietro Palmieri</t>
  </si>
  <si>
    <t>Incarico per il servizio di consulente tecnico di parte nella Terna di professionisti che supporti M4 nella gestione di n. 5 terne</t>
  </si>
  <si>
    <t>Il presente incarico decorrerà dalla data di sottoscrizione e terminerà con il completamento di tutte le
attività finalizzate alla determinazione dell’indennità definitiva.</t>
  </si>
  <si>
    <t>15.000 oltre oneri e contributi di legge</t>
  </si>
  <si>
    <t>02546380037</t>
  </si>
  <si>
    <t>UR UIL Lombardia E Milano</t>
  </si>
  <si>
    <t>protocollo sicurezza cantieri M4 - distacco lavoratori dai sindacati 
Distacco Marco Sorio rappresentante sindacali art. 30</t>
  </si>
  <si>
    <t>distacco decorre dal 1/12/2020 al 30/11/2023
la convenzione con la UR UIL Lombardia e Milano  avrà durata sino al 30/11/2023 con possibilità di proroga da definirsi entro 30 gg dalla scadenza</t>
  </si>
  <si>
    <t>CESIL</t>
  </si>
  <si>
    <t>protocollo sicurezza cantieri M4 - distacco lavoratori dai sindacati 
Distacco Marco Delle Donne rappresentante sindacali art. 30</t>
  </si>
  <si>
    <t>distacco decorre dal 14/12/2020 al 30/11/2023
la convenzione  avrà durata sino al 30/11/2023 con possibilità di proroga da definirsi entro 30 gg dalla scadenza</t>
  </si>
  <si>
    <t>WEBUILD SpA</t>
  </si>
  <si>
    <t>01/01/2021-31/12/2021</t>
  </si>
  <si>
    <t>Rilascio di un parere legale in merito al sinistro verificatosi in data 16 giugno 2020 e sulle eventuali responsabilità gravanti sulla società M4</t>
  </si>
  <si>
    <t>Il presente incarico decorrerà dalla data di sottoscrizione e terminerà con il completamento di tutte le
attività oggetto del presente incarico</t>
  </si>
  <si>
    <t>6.500 oltre oneri e contributi di legge</t>
  </si>
  <si>
    <t>Studio Legale Bassani e Associati</t>
  </si>
  <si>
    <t>03780000968</t>
  </si>
  <si>
    <t>22.000 oltre oneri e contributi di legge</t>
  </si>
  <si>
    <t>ASSISTENZA LEGALE PER LA GESTIONE DEI CONTRATTI DI FINANZIAMENTO EPC E O&amp;M, DEI PROCEDIMENTI DI ESPROPRIO E DEL COTENZIOSO STRAGIUDIZIALE DI M4</t>
  </si>
  <si>
    <t>25.000 oltre oneri e contributi di legge</t>
  </si>
  <si>
    <t>GIANNI &amp; ORIGONI</t>
  </si>
  <si>
    <t>Rilascio di un parere legale da allegare alla richiesta di waiver avente oggetto la disamina legale dei ritardi di costruzione
derivanti in particolare dall’emergenza Covid-19 e ai rinvenimenti archeologici al fine di definire se gli
stessi fossero o meno imputabili a M4 S.p.A.</t>
  </si>
  <si>
    <t>Asseverazione partite di credito e debito tra l'ente Comune di Milano e SPV Linea M4 SPA per le finalità previste dal decreto legislativo 23 giugno 2011 n.118 per l'esercizio 2020</t>
  </si>
  <si>
    <t>8 anni</t>
  </si>
  <si>
    <r>
      <t xml:space="preserve">L'importo annuo è di euro 16.000 per Km di linea 
- </t>
    </r>
    <r>
      <rPr>
        <b/>
        <sz val="11"/>
        <color theme="1"/>
        <rFont val="Calibri"/>
        <family val="2"/>
        <scheme val="minor"/>
      </rPr>
      <t>Linate-San Cristoforo 15 Km di linea per totali euro 240.000</t>
    </r>
    <r>
      <rPr>
        <sz val="11"/>
        <color theme="1"/>
        <rFont val="Calibri"/>
        <family val="2"/>
        <scheme val="minor"/>
      </rPr>
      <t xml:space="preserve">
</t>
    </r>
  </si>
  <si>
    <t>Infrastrutture Wireless Italiane Spa (INWIT)</t>
  </si>
  <si>
    <t>08936640963</t>
  </si>
  <si>
    <t>Accordo per la messa a disposizione degli spazi tecnici per l'installazione delle infrastrutture di rete mobile e degli apparati trasmissivi dei gestori di telefonia</t>
  </si>
  <si>
    <t xml:space="preserve">Servizio di consulenza per l'aggiornamento e l'assistenza nell'alimentazione del modello finanziario 
</t>
  </si>
  <si>
    <t xml:space="preserve">48 mesi dalla data di sottoscrizione </t>
  </si>
  <si>
    <t>1. RTI LS Lexjus Sinacta - Avvocati e Commercialisti Associati - Milano e Bologna
2. Paragon Business Advisor Srl</t>
  </si>
  <si>
    <t>1. mandataria P.Iva 02698331200
2. mandante P.Iva 07742550960</t>
  </si>
  <si>
    <t>PAGE PERSONNEL ITALIA SPA</t>
  </si>
  <si>
    <t xml:space="preserve">Contratto lavoro a tempo determinato (Venturino) </t>
  </si>
  <si>
    <t xml:space="preserve">Il presente incarico decorrerà dalla data di stipula del contratto, sarà 120 giorni naturali e consecutivi.
</t>
  </si>
  <si>
    <t>Servizio di consulenza legale nel giudizio avverso il ricorso al TAR MI notificato da Vaia Car S.p.A</t>
  </si>
  <si>
    <t>3.305 oltre oneri e contributi di legge</t>
  </si>
  <si>
    <t xml:space="preserve">L'incarico ha per oggetto l'assistenza e la difesa nel giudizio avverso il ricorso al TAR MI - NGR 290/2021 – notificato da Kone S.p.A. L’incarico comprenderà, oltre alla fase di merito con le attività difensive connesse (memoria, replica e partecipazione all’udienza) anche una fase cautelare
</t>
  </si>
  <si>
    <t>4.620 oltre oneri e contributi di legge</t>
  </si>
  <si>
    <t xml:space="preserve">L'incarico decorrerà dalla data di stipula del contratto e terminerà con il completamento di tutte le attività riportate in oggetto
</t>
  </si>
  <si>
    <t>Parere legale riguardante l’obbligatorietà di iscrizione per la Società al registro denominato “indice dei domicili digitali delle Pubbliche Amministrazioni e dei gestori di pubblici servizi” (IPA)”stessi fossero o meno imputabili a M4 S.p.A.</t>
  </si>
  <si>
    <t>Il presente incarico decorrerà dalla data di sottoscrizione dello stesso e terminerà con il rilascio del
parere e con il completamento di tutte le attività sopra descritte.</t>
  </si>
  <si>
    <t xml:space="preserve">€ 4.000  in caso di parere di complessità media
5.000 (euro cinquemila/00), in caso di parere di complessità elevata </t>
  </si>
  <si>
    <t>CAMERA DEL LAVORO METROPOLITANA DI MILANO CGIL</t>
  </si>
  <si>
    <t>01/01/2018-31/12/2020
Rimodulazione del termine contrattuale al  31/10/2021
ulteriore rimodulazione importo sino a scadenza del contratto anno 2021</t>
  </si>
  <si>
    <t>783.333,33 annuale
revisione anno 2021, integrazione mensile totale a finire 31.10.2021 688.945,47€</t>
  </si>
  <si>
    <t>Noleggio n. 1 auto PANDA</t>
  </si>
  <si>
    <t>248,38 canone mensile</t>
  </si>
  <si>
    <t>3TI ITALIA SPA</t>
  </si>
  <si>
    <t>ATTO AGGIUNTIVO al contratto di Affidamento in concessione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</si>
  <si>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segue la durata principale del contratto
(fino alla fine dei lavori coincidente con l'emissione del certificato di collaudo)</t>
  </si>
  <si>
    <t>265.142,75 Euro attività di CSE integrativa al contratto principale</t>
  </si>
  <si>
    <t>dal 01/03/21 al 28/02/21
- terminato il 9/04/2021 a seguito del non supermanto del periodo di prova</t>
  </si>
  <si>
    <t xml:space="preserve">Contratto lavoro a tempo determinato (Piermartiri) </t>
  </si>
  <si>
    <r>
      <t xml:space="preserve">648.340,00 oltre iva
123.170,00 oltre iva e contributi di legge ove previsti (atto aggiuntivo)
</t>
    </r>
    <r>
      <rPr>
        <b/>
        <sz val="11"/>
        <color theme="1"/>
        <rFont val="Calibri"/>
        <family val="2"/>
        <scheme val="minor"/>
      </rPr>
      <t>Per un totale di euro 771.510,00</t>
    </r>
  </si>
  <si>
    <r>
      <t xml:space="preserve">Servizio di espletamento delle procedure espropriative e occupazione temporanea
</t>
    </r>
    <r>
      <rPr>
        <b/>
        <sz val="11"/>
        <color theme="1"/>
        <rFont val="Calibri"/>
        <family val="2"/>
        <scheme val="minor"/>
      </rPr>
      <t>17.07.2019</t>
    </r>
    <r>
      <rPr>
        <sz val="11"/>
        <color theme="1"/>
        <rFont val="Calibri"/>
        <family val="2"/>
        <scheme val="minor"/>
      </rPr>
      <t xml:space="preserve"> Atto aggiuntivo al contratto di servizi di espletamento delle procedure espropriative e occupazione temporanea sottoscritto il 9/07/2019</t>
    </r>
  </si>
  <si>
    <t>STUDIO ASSOCIATO SCL INGEGNERIA STRUTTURALE</t>
  </si>
  <si>
    <t>Incarico per il servizio di consulente tecnico che supporti M4 nella gestione di n. 5 terne</t>
  </si>
  <si>
    <t>14.500 oltre oneri e contributi di legge</t>
  </si>
  <si>
    <t>Caruso Andreatini Notai Associati</t>
  </si>
  <si>
    <t>08995520965</t>
  </si>
  <si>
    <t>Redazione di n. 5 Atti di servitù di passaggio all’interno di aree di proprietà del Comune di Milano</t>
  </si>
  <si>
    <t>Il presente incarico decorrerà dalla data di sottoscrizione dello stesso e terminerà con la redazione degli atti</t>
  </si>
  <si>
    <t>10.000 oltre oneri e contributi di legge</t>
  </si>
  <si>
    <r>
      <t xml:space="preserve">11/02/2021
</t>
    </r>
    <r>
      <rPr>
        <b/>
        <sz val="11"/>
        <color theme="1"/>
        <rFont val="Calibri"/>
        <family val="2"/>
        <scheme val="minor"/>
      </rPr>
      <t xml:space="preserve">20/05/2021 risoluzione consensuale contratto </t>
    </r>
  </si>
  <si>
    <r>
      <t>29.500 oltre iva</t>
    </r>
    <r>
      <rPr>
        <sz val="11"/>
        <color theme="1"/>
        <rFont val="Calibri"/>
        <family val="2"/>
      </rPr>
      <t xml:space="preserve">
</t>
    </r>
    <r>
      <rPr>
        <b/>
        <sz val="11"/>
        <color theme="1"/>
        <rFont val="Calibri"/>
        <family val="2"/>
      </rPr>
      <t xml:space="preserve">13.687,50 oltre iva e oneri di legge </t>
    </r>
  </si>
  <si>
    <t>protocollo sicurezza cantieri M4 - distacco lavoratori dai sindacati 
Distacco Stefano Ruberto  rappresentante sindacali art. 30</t>
  </si>
  <si>
    <t>47.000 escluso Iva</t>
  </si>
  <si>
    <t>quatto anni dalla sottoscrizione
previsto l'esercizio della facoltà di proroga dell'oggetto contrattuale ai medesimi prezzi, patti e condizioni, ai sensi dell'art. 106, co. 11, del Codice limitatamente al tempo strettamente necessario alla conclusione delle procedure eventualmente necessarie per l'individuazione di un nuovo contraente per4
un periodo massimo stimato di 2 (due) mesi;</t>
  </si>
  <si>
    <t>Attività di supporto legale al processo di negoziazione in corso ai fini dell’aggiornamento del protocollo di legalità e delle procedure da esso derivate, ivi incluse quelle relative all’applicazione delle sanzioni in corso.</t>
  </si>
  <si>
    <t>2.918,24 oltre oneri e contributi di legge</t>
  </si>
  <si>
    <t xml:space="preserve">CONFERIMENTO DI INCARICO PER IL SERVIZIO DI CONSULENTE TECNICO CHE SUPPORTI
M4 NELLA GESTIONE DI N° 5 TERNE </t>
  </si>
  <si>
    <t>Il presente incarico decorrerà dalla data di sottoscrizione dello stesso (17/06/2020) e terminerà con il completamento dell’attività in oggetto.</t>
  </si>
  <si>
    <t>€ 13.750 al netto di spese generali e CPA</t>
  </si>
  <si>
    <t>dal 19/04/21 al 18/04/22
- terminato il 27/05/2021 ha trovato altro lavoro</t>
  </si>
  <si>
    <t>Servizio di consulenza legale in merito alla valutazione delle riserve del costruttore</t>
  </si>
  <si>
    <t>L'incarico ha per oggetto l’attività di supporto legale per assistenza nel contenzioso promosso da Lanfossi S.r.l. contro M4 S.p.a. dinanzi al Tribunale di Milano, R.G. n. 14983/2021</t>
  </si>
  <si>
    <t>4.380,80 oltre oneri, contributi di legge e spese generali
792 ,00 per contributo unificato e marca di iscrizione al ruolo</t>
  </si>
  <si>
    <t>0075828240550</t>
  </si>
  <si>
    <t>75.000 al netto dell'iva</t>
  </si>
  <si>
    <t xml:space="preserve">L'incarico ha per oggetto la redazione di un parere riguardo alla normativa in tema di fatturazione elettronica di cui al D.lgs. 148/2018 ed alla sua applicabilità inclusa a verifica sulla sussistenza dei presupposti legali per l’iscrizione di M4 S.p.A. alle banche dati IPA (AIGID) ed AUSA (Anac)
contraente
</t>
  </si>
  <si>
    <t>Gatti Pavesi Bianchi Ludovici</t>
  </si>
  <si>
    <t>11633970154</t>
  </si>
  <si>
    <t>Atto Aggiuntivo Redazione modelli DOCFA per accatastamento aree urbane tratta Expo di 2 particelle di Proprietà della Soc. Gezzo</t>
  </si>
  <si>
    <t>12/12/2019
13/07/2021 atto aggiuntivo all'incarico stipulato il 12/12/2019</t>
  </si>
  <si>
    <t>Lo Studio legale Alberto Bianchi &amp; Partners</t>
  </si>
  <si>
    <t>07004600487</t>
  </si>
  <si>
    <t>decorrerà dalla data di sottoscrizione dello stesso e terminerà con il completamento delle attività oggetto dell'incarico</t>
  </si>
  <si>
    <t xml:space="preserve">524 euro per deposito di ciascuna istanza al netto dei contributi previdenziali , cpa e spese generali nella misura del 15% </t>
  </si>
  <si>
    <t>03380410104</t>
  </si>
  <si>
    <t>servizio di consulenza, relativa all’aggiornamento e all’assistenza nell’alimentazione di un modello finanziario per la società SPV Linea M4 S.p.A</t>
  </si>
  <si>
    <t>Il presente incarico decorre dalla data di stipula del presente contratto e dovrà essere reso fino al 31/12/2022.</t>
  </si>
  <si>
    <t>23.000,00  (attività ordinaria) 
max 26.500,00 (attività straordinaria max 50 ore)</t>
  </si>
  <si>
    <t xml:space="preserve">SERVIZIO DI ACCATASTAMENTO E DETERMINAZIONE DELLA TARI PER M4 S.P.A. </t>
  </si>
  <si>
    <t>€ 29.307,00 al netto di IVA e dei contributi previdenziali nella
misura dovuta per legge</t>
  </si>
  <si>
    <t>36 mesi dalla sosttoscrizione (dal 26/04/2017 al 26/04/2020)
proroga dal 27/04/2020 al 08/07/2020
nuovo contratto dal 09/07/2020 al 08/07/2021 - nuovo contratto dal 10/07/2021 al 08/04/2022</t>
  </si>
  <si>
    <t>140€ + iva mensili per posto auto 
nuovo contratto scadenza 8.4.22 valore rimodulato a 160€ + Iva mensili (25 posti auto totale 36.000,00</t>
  </si>
  <si>
    <t xml:space="preserve">Medigest SA (mandataria) con
Arcus Financial Advisors S.r.l. (mandante) </t>
  </si>
  <si>
    <t>CHE-107.447.348
03380410104</t>
  </si>
  <si>
    <t>120 giorni naturali e consecutivi decorrenti dalla stipula del presente contratto
Per eventuali ulteriori attività di carattere straordinario o comunque non incluse tra quelle di cui all’articolo 1 (Oggetto e modalità di svolgimento dell’incarico), che si dovesse rendere necessario espletare, il Consulente applicherà le tariffe per ciascuna ora di lavoro richiesta, pari ai rates orari standard, scontati del 20%
orari standard, scontati del 20%:</t>
  </si>
  <si>
    <t xml:space="preserve">VIDEOWALL S.r.l. </t>
  </si>
  <si>
    <t>Affidamento in concessione a dei servizi di progettazione, realizzazione, gestione, manutenzione e commercializzazione degli Spazi pubblicitari, all’interno della Linea 4 della Metropolitana di Milano</t>
  </si>
  <si>
    <r>
      <rPr>
        <b/>
        <sz val="11"/>
        <color theme="1"/>
        <rFont val="Calibri"/>
        <family val="2"/>
        <scheme val="minor"/>
      </rPr>
      <t>- 8 anni</t>
    </r>
    <r>
      <rPr>
        <sz val="11"/>
        <color theme="1"/>
        <rFont val="Calibri"/>
        <family val="2"/>
        <scheme val="minor"/>
      </rPr>
      <t xml:space="preserve"> decorrenti dalla data di sottoscrizione del Contratto o messa in esercizio della prima Tratta Funzionale
- M4 avrà la facoltà di rinnovare il Contratto, alle medesime condizioni, per una durata pari a 2 (due) anni</t>
    </r>
    <r>
      <rPr>
        <sz val="11"/>
        <color theme="1"/>
        <rFont val="Calibri"/>
        <family val="2"/>
        <scheme val="minor"/>
      </rPr>
      <t xml:space="preserve">
- La durata del Contratto potrà inoltre essere prorogata, alle medesime condizioni, per il tempo strettamente necessario alla conclusione delle procedure per l’individuazione del nuovo contraente</t>
    </r>
  </si>
  <si>
    <t xml:space="preserve">- Canone annuale di € 3.960.000,00
(v. dettaglio art. 9 CANONE, ONERI AGGIUNTIVI E MODALITÀ DI VERSAMENTO"
</t>
  </si>
  <si>
    <t>Dott. Ing. Carlo Alessandro Bertetti</t>
  </si>
  <si>
    <t>04550320016</t>
  </si>
  <si>
    <t>Redazione di una perizia tecnica difensiva a seguito del ricorso al TAR presentato dall’Istituto dei Ciechi di Milano, con particolare riferimento ai motivi aggiunti di impugnazione riferiti al progetto esecutivo relativo alla valutazione degli impatti acustici e vibrazionali.</t>
  </si>
  <si>
    <t>€ 15.000,00 al netto di IVA e dei contributi previdenziali nella
misura dovuta per legge</t>
  </si>
  <si>
    <t>Studio Legale De Marini Savorelli</t>
  </si>
  <si>
    <t>05584290968</t>
  </si>
  <si>
    <r>
      <t xml:space="preserve">Rilascio di un parere legale in merito ai seguenti quesiti:
</t>
    </r>
    <r>
      <rPr>
        <sz val="9"/>
        <color theme="1"/>
        <rFont val="Calibri"/>
        <family val="2"/>
        <scheme val="minor"/>
      </rPr>
      <t>1) Individuazione delle procedure di affidamento di servizi sottosoglia - diverse dalle procedure
aperte - che possano rispondere all’esigenza della Società di avere fornitori di altissimo standing
e di indubbio prestigio professionale sul mercato di riferimento mediante procedure più brevi
rispetto alle procedure aperte;
2) Riguardo ad una gara pubblica tuttora in corso, con procedura aperta, ai sensi dell’art. 60 del
D. Lgs. 18/04/2016, n. 50 e s.m.i, si richiede l’analisi della documentazione rilevante per poter
fornire supporto alla Società nella valutazione dell’esistenza dei presupposti per annullamento
totale o parziale della procedura</t>
    </r>
  </si>
  <si>
    <t>Il presente incarico decorre dalla data di stipula e terminerà con il completamento di tutte le attività descritte nell'oggetto</t>
  </si>
  <si>
    <t>€ 4.000,00 al netto dell’IVA e degli oneri di legge</t>
  </si>
  <si>
    <t>Cellnex Italia S.p.A</t>
  </si>
  <si>
    <t xml:space="preserve">Accordo per la messa a disposizione degli spazi (aree aperte al pubblico presenti nelle stazioni) per l'installazione dei servizi di comunicazione elettronica </t>
  </si>
  <si>
    <t>Il presente contratto avrà la durata di anni 9 (nove), rinnovabile su richiesta di Cellnex per un periodo di pari durata.</t>
  </si>
  <si>
    <t>a) Euro 5.859,35 anno quale prezzo per ogni stazione aperta al pubblico (e tratti di Linea corrispondenti) a titolo di canone di ospitalità
vedi accordo art. 15</t>
  </si>
  <si>
    <t>TERMIANTO</t>
  </si>
  <si>
    <t>ONFERIMENTO DI INCARICO RELATIVO L’ASSISTENZA E LA DIFESA IN GIUDIZIO AVVERSO IL RICORSO TAR MI - NGR 290/2021 – NOTIFICATO DA KONE S.p.A.</t>
  </si>
  <si>
    <t>CONTRATTO PER ASSISTENZA LEGALE IN RELAZIONE ALLA GESTIONE DEL FINANZIAMENTO E ASSISTENZA ALLA SOCIETÀ NEI CONFRONTI DEGLI ENTI FINANZIATORI IN RELAZIONE ALLA PROCEDURA DI RIEQUILIBRIO ECONOMICO E FINANZIARIO</t>
  </si>
  <si>
    <t xml:space="preserve"> dal 1° settembre 2021 e terminerà in data 30 giugno 2022</t>
  </si>
  <si>
    <t>85.000 oltre oneri e contributi di legge</t>
  </si>
  <si>
    <t>Asseverazione partite di credito e debito tra l'ente Comune di Milano e SPV Linea M4 SPA per le finalità previste dal decreto legislativo 23 giugno 2011 n.118 per l'esercizio 2021</t>
  </si>
  <si>
    <t>anno 2021</t>
  </si>
  <si>
    <t>Redazione di 6 atti di servitù di sottosuolo per proprietà appartenenti a Istituti Ecclesiastici che saranno costituiti dal riconoscimento di un valore economico che M4 S.p.A. provvederà a concordare direttamente con le Proprietà</t>
  </si>
  <si>
    <t>12.000 oltre oneri e contributi di legge</t>
  </si>
  <si>
    <t>dal 24 settembre 2021 e avrà durata 12 mesi</t>
  </si>
  <si>
    <r>
      <rPr>
        <sz val="11"/>
        <color theme="1"/>
        <rFont val="Calibri"/>
        <family val="2"/>
      </rPr>
      <t>17.500 € per ogni rapporto bimestrale con incremento annuale del 3%</t>
    </r>
    <r>
      <rPr>
        <sz val="11"/>
        <color theme="1"/>
        <rFont val="Calibri"/>
        <family val="2"/>
        <scheme val="minor"/>
      </rPr>
      <t xml:space="preserve">
</t>
    </r>
  </si>
  <si>
    <t xml:space="preserve">Il presente incarico dovrà essere reso per una durata di 36 (trentasei) mesi decorrenti dalla stipula del contratto. E’ previsto l'esercizio della facoltà di proroga dell'oggetto contrattuale ai medesimi prezzi, patti e condizioni per un periodo massimo stimato di due mesi per l'individuazione di un nuovo contraente.
</t>
  </si>
  <si>
    <t>A.C.G. AUDITING &amp; CONSULTING GROUP SRL
RTI tra A.C.G Srl (capogruppo) e SILVIA BONINI (mandante)</t>
  </si>
  <si>
    <t>17.100 €</t>
  </si>
  <si>
    <t xml:space="preserve">Affidamento biennale
costo annuo 8.550€ </t>
  </si>
  <si>
    <t>assistenza e consulenza nell'ambito della gara per la gestione degli impianti pubblicitari nelle aree di cantiere - L’assistenza comprenderà la redazione di un parere legale  sul criterio di aggiudicazione, la revisione del bando e del disciplinare di gara oltre a colloqui telefonici ed incontri, sia in via telematica che di persona</t>
  </si>
  <si>
    <t>L'incarico decorre dalla data di sottoscrizione tra le Parti fino al completamento di tutte le attività previste nell'oggetto</t>
  </si>
  <si>
    <t xml:space="preserve">Contratto lavoro a tempo determinato (Cheri) </t>
  </si>
  <si>
    <t xml:space="preserve">dal 29/11/21 al 28/11/22
</t>
  </si>
  <si>
    <t>paga base 1.047,57
contingenza 516,43
premio produzione 215,94
edr 10,33
superminimo non assorbibile 241,06 importo ticket 11,00</t>
  </si>
  <si>
    <t>MERMEC STE/ex SIRTI SpA/M4</t>
  </si>
  <si>
    <t xml:space="preserve">La durata del presente incarico decorre dalla data presentazione del preventivo di spesa da parte del Consulente dell'11/10/2021 e sino a completamento di tutte le attività previste nell'oggetto
</t>
  </si>
  <si>
    <t>€ 2.160,00 al netto dell’IVA e degli oneri di legge e delle spese generali nella misura del 15%</t>
  </si>
  <si>
    <t>€ 2.500,00 al netto dell’IVA e degli oneri di legge e delle spese generali nella misura del 15%</t>
  </si>
  <si>
    <t>Conferimento di incarico per assistenza e rappresentanza nell’ambito del ricorso per denuncia di nuova opera ex artt. 1171 c.c., 688 e 669 c.p.c. promosso dalla Dott.ssa Mona Rita Yacoub a carico di M4 Spa
M4 S.p.A</t>
  </si>
  <si>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
</t>
    </r>
    <r>
      <rPr>
        <sz val="13"/>
        <color theme="1"/>
        <rFont val="Calibri"/>
        <family val="2"/>
        <scheme val="minor"/>
      </rPr>
      <t>*</t>
    </r>
    <r>
      <rPr>
        <sz val="11"/>
        <color theme="1"/>
        <rFont val="Calibri"/>
        <family val="2"/>
        <scheme val="minor"/>
      </rPr>
      <t xml:space="preserve">875€ a fronte di ogni verifica svolta
</t>
    </r>
    <r>
      <rPr>
        <b/>
        <sz val="11"/>
        <color theme="1"/>
        <rFont val="Calibri"/>
        <family val="2"/>
        <scheme val="minor"/>
      </rPr>
      <t>*</t>
    </r>
    <r>
      <rPr>
        <sz val="11"/>
        <color theme="1"/>
        <rFont val="Calibri"/>
        <family val="2"/>
        <scheme val="minor"/>
      </rPr>
      <t xml:space="preserve">529,79€ a fronte di ogni verifica svolta
</t>
    </r>
  </si>
  <si>
    <r>
      <t xml:space="preserve">20/12/2018
</t>
    </r>
    <r>
      <rPr>
        <sz val="13"/>
        <color theme="1"/>
        <rFont val="Calibri"/>
        <family val="2"/>
        <scheme val="minor"/>
      </rPr>
      <t>*</t>
    </r>
    <r>
      <rPr>
        <sz val="11"/>
        <color theme="1"/>
        <rFont val="Calibri"/>
        <family val="2"/>
        <scheme val="minor"/>
      </rPr>
      <t xml:space="preserve">20/09/2021
</t>
    </r>
    <r>
      <rPr>
        <sz val="13"/>
        <color theme="1"/>
        <rFont val="Calibri"/>
        <family val="2"/>
        <scheme val="minor"/>
      </rPr>
      <t>*</t>
    </r>
    <r>
      <rPr>
        <sz val="11"/>
        <color theme="1"/>
        <rFont val="Calibri"/>
        <family val="2"/>
        <scheme val="minor"/>
      </rPr>
      <t>31/01/2022</t>
    </r>
  </si>
  <si>
    <r>
      <t xml:space="preserve">Triennale. 
Terninerà con l'approvazione del bilancio d'esercizio della Società al 31.12.2020
</t>
    </r>
    <r>
      <rPr>
        <sz val="13"/>
        <color theme="1"/>
        <rFont val="Calibri"/>
        <family val="2"/>
        <scheme val="minor"/>
      </rPr>
      <t>*</t>
    </r>
    <r>
      <rPr>
        <sz val="11"/>
        <color theme="1"/>
        <rFont val="Calibri"/>
        <family val="2"/>
        <scheme val="minor"/>
      </rPr>
      <t xml:space="preserve">Verifica della corretta tenuta della contabilità per il periodo 01/01/21 al 30/09/21
</t>
    </r>
    <r>
      <rPr>
        <sz val="13"/>
        <color theme="1"/>
        <rFont val="Calibri"/>
        <family val="2"/>
        <scheme val="minor"/>
      </rPr>
      <t>*</t>
    </r>
    <r>
      <rPr>
        <sz val="11"/>
        <color theme="1"/>
        <rFont val="Calibri"/>
        <family val="2"/>
        <scheme val="minor"/>
      </rPr>
      <t>Verifica della corretta tenuta della contabilità per il periodo 01/10/21 al 25/11/21</t>
    </r>
  </si>
  <si>
    <t>DUPLEX SRL</t>
  </si>
  <si>
    <t>00966260960</t>
  </si>
  <si>
    <r>
      <rPr>
        <u/>
        <sz val="11"/>
        <color theme="1"/>
        <rFont val="Calibri"/>
        <family val="2"/>
        <scheme val="minor"/>
      </rPr>
      <t xml:space="preserve">Macchine già in uso
</t>
    </r>
    <r>
      <rPr>
        <sz val="11"/>
        <color theme="1"/>
        <rFont val="Calibri"/>
        <family val="2"/>
        <scheme val="minor"/>
      </rPr>
      <t xml:space="preserve">Noleggio n. 3 multifunzione Konika-Minolta </t>
    </r>
  </si>
  <si>
    <t>12 mesi con rinnovo automatico di tre mesi in tre mesi, decorrenza 10/11/2021</t>
  </si>
  <si>
    <t xml:space="preserve">nr. 4 canoni periodici trimestrali, per € 270= a singolo canone
costo copie € 0,0055 cad b/n; 
costo copie 0,048 cad. colori </t>
  </si>
  <si>
    <t>00709600159</t>
  </si>
  <si>
    <t xml:space="preserve">- Revisione contabile del bilancio di esercizio
'- Verifica della regolare tenuta della contabilità
'- Revisione del reporting package annuale e revisione contabile limitata del reporting package semestrale sulla base degli IAS/IFRS
'-Verifiche per la sottoscrizione delle dichiarazioni fiscali
'-Revisione contabile annualedel prospetto relativo alle partite di credito e debito tra l'ente Comune di Milano e SPV Linea M4 SPA per le finalità previste dal decreto legislativo 23 giugno 2011 n.118 
</t>
  </si>
  <si>
    <t>Triennio 2021 - 2023</t>
  </si>
  <si>
    <r>
      <t xml:space="preserve">- Revisione contabile del bilancio di esercizio </t>
    </r>
    <r>
      <rPr>
        <b/>
        <sz val="11"/>
        <color theme="1"/>
        <rFont val="Calibri"/>
        <family val="2"/>
        <scheme val="minor"/>
      </rPr>
      <t xml:space="preserve">22.500 EUR </t>
    </r>
    <r>
      <rPr>
        <sz val="11"/>
        <color theme="1"/>
        <rFont val="Calibri"/>
        <family val="2"/>
        <scheme val="minor"/>
      </rPr>
      <t xml:space="preserve">
- Verifica della regolare tenuta della contabilità </t>
    </r>
    <r>
      <rPr>
        <b/>
        <sz val="11"/>
        <color theme="1"/>
        <rFont val="Calibri"/>
        <family val="2"/>
        <scheme val="minor"/>
      </rPr>
      <t>1.500 EUR</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Revisione del reporting package annuale e revisione contabile limitata del reporting package semestrale sulla base degli IAS/IFRS </t>
    </r>
    <r>
      <rPr>
        <b/>
        <sz val="11"/>
        <color theme="1"/>
        <rFont val="Calibri"/>
        <family val="2"/>
        <scheme val="minor"/>
      </rPr>
      <t xml:space="preserve">6.500 EUR
- </t>
    </r>
    <r>
      <rPr>
        <sz val="11"/>
        <color theme="1"/>
        <rFont val="Calibri"/>
        <family val="2"/>
        <scheme val="minor"/>
      </rPr>
      <t xml:space="preserve">Verifiche per la sottoscrizione delle dichiarazioni fiscali </t>
    </r>
    <r>
      <rPr>
        <b/>
        <sz val="11"/>
        <color theme="1"/>
        <rFont val="Calibri"/>
        <family val="2"/>
        <scheme val="minor"/>
      </rPr>
      <t>1.000 EUR</t>
    </r>
    <r>
      <rPr>
        <sz val="11"/>
        <color theme="1"/>
        <rFont val="Calibri"/>
        <family val="2"/>
        <scheme val="minor"/>
      </rPr>
      <t xml:space="preserve">
- Revisione contabile annuale del prospetto relativo alle partite di credito e debito tra l'ente Comune di Milano e SPV Linea M4 SPA per le finalità previste dal decreto legislativo 23 giugno 2011 n.118 </t>
    </r>
    <r>
      <rPr>
        <b/>
        <sz val="11"/>
        <color theme="1"/>
        <rFont val="Calibri"/>
        <family val="2"/>
        <scheme val="minor"/>
      </rPr>
      <t>3.500 EUR</t>
    </r>
    <r>
      <rPr>
        <sz val="11"/>
        <color theme="1"/>
        <rFont val="Calibri"/>
        <family val="2"/>
        <scheme val="minor"/>
      </rPr>
      <t xml:space="preserve">
</t>
    </r>
  </si>
  <si>
    <t>Incarico per l'assistenza alle attività dell'OdV ex D.Lgs 231/2001 - Esercizio 2022</t>
  </si>
  <si>
    <t>Il presente contratto decorre dalla sua sottoscrizione e avrà termine in data 31 dicembre 2022</t>
  </si>
  <si>
    <t>6.700 €  oltre spese generali e CPA al netto dell’IVA</t>
  </si>
  <si>
    <t>*</t>
  </si>
  <si>
    <t>Conferimento di incarico professionale per l'assistenza, rappresentanza e redazione di un atto di transazione con società KONE</t>
  </si>
  <si>
    <t>02895590962</t>
  </si>
  <si>
    <t>Oggetto del presente incarico è l’assistenza legale relativa all’annullamento della procedura aperta svolta per il servizio di revisore legale dei conti per il triennio 2021 - 2023.</t>
  </si>
  <si>
    <t>La durata del presente incarico decorre dalla data di presentazione del preventivo del 30 novembre 2021 e sino al completamento di tutte le attività previste nell'oggetto</t>
  </si>
  <si>
    <t>€ 4.000 al netto dell’IVA e degli oneri di legge e delle spese generali nella misura del 15%</t>
  </si>
  <si>
    <t>CONFERIMENTO DI INCARICO PER ASSISTENZA, DIFESA E RAPPRESENTANZA PER IL DEPOSITO DI N. 4 ISTANZE VOLTE AD OTTENERE LA RICUSAZIONE DEL NOMINATO TERZO TECNICO DOTT.SSA ANGELA POLETTI NELL’AMBITO DEI PROCEDIMENTI EX ART. 21, D.P.R. 327/2001</t>
  </si>
  <si>
    <t xml:space="preserve">La durata del presente incarico decorre dalla data presentazione del preventivo di spesa da parte del Consulente del 3.12.2021 e sino al completamento di tutte le attività elencate nell'oggetto
</t>
  </si>
  <si>
    <t>1.000 euro oltre a spese generali al 15%, IVA e CPA come per legge</t>
  </si>
  <si>
    <t>Becan Srl</t>
  </si>
  <si>
    <t>02190170155</t>
  </si>
  <si>
    <t>CONFERIMENTO INCARICO ESPLETAMENTO SERVIZIO PULIZIE E PICCOLE MANUTENZIONI (EDILI, ELETTRICHE, IDRAULICHE)</t>
  </si>
  <si>
    <t>07/03/2022-07/03/2024 PROROGABILE PER UN PERIODO MASSIMO DI 2 MESI</t>
  </si>
  <si>
    <t>ITS Controlli Tecnici Spa</t>
  </si>
  <si>
    <t>15323181006</t>
  </si>
  <si>
    <t>Servizio di Technical Controller in favore di M4 finalizzato a supportare la società nelle attività di coordinamento e controllo del progetto di costrizione della nuova linea M4</t>
  </si>
  <si>
    <t>Incarico per il servizio di consulente tecnico di parte nell'ambito nel giudizio pendente dinazi la Corte di Appello di Milano tra Alea Domus Srl  e M4</t>
  </si>
  <si>
    <t>Il presente incarico decorrerà dalla data di sottoscrizione e terminerà con il completamento di tutte le
attività elencate nell'oggetto</t>
  </si>
  <si>
    <t xml:space="preserve">2.500€ oltre oneri e contributi di legge con le seguenti modalità:
500€ al conferimento incarico
2.000€ al termine dell'incarico
</t>
  </si>
  <si>
    <t>2022-2024</t>
  </si>
  <si>
    <t>STUDIO ROCCO
Prof. Dott. Francesco Rocco</t>
  </si>
  <si>
    <t>RCCFNC63B11H501D</t>
  </si>
  <si>
    <t>Conferimento di incarico per la redazione di un parere in materia tributaria afferente l'applicazione dell'aliquota iva ridotta al 10%</t>
  </si>
  <si>
    <t>Il presente incarico decorrerà dalla data di sottoscrizione e terminerà con l'emissione del da inviarsi entro il 2 maggio 2022</t>
  </si>
  <si>
    <t>Assistenza, rappresentanza e difesa di M4 nell’ambito del ricorso ex art. 702-bis e ss. c.p.c. promosso da Immobiliare Forlanini S.r.l.</t>
  </si>
  <si>
    <t>6.000 oltre iva e contributi previdenziali dovuti per legge, CPA e spese vive</t>
  </si>
  <si>
    <t>Assistenza, la rappresentanza e la difesa nel ricorso promosso da L.T.M. S.r.l. - Lavorazione Tubi Manicotti, dinanzi al TAR Lombardia – Milano per l’annullamento, previa sospensiva, del provvedimento emesso dalla Società con il quale è stato negato il gradimento a un contratto di fornitura con il Consorzio MM4 e revocati i provvedimenti di gradimento precedentemente concessi</t>
  </si>
  <si>
    <t>Il presente incarico decorrerà dalla data di sottoscrizione tra le Parti fino al completamento di tutte le attività elencate nell'oggetto</t>
  </si>
  <si>
    <t>€ 6.000 al netto dell’IVA e degli oneri di legge e delle spese generali nella misura del 15%</t>
  </si>
  <si>
    <t>REPORT CONTRATTI _ TRIMESTRE 01/04/2022 - 30/06/2022</t>
  </si>
  <si>
    <t>IMPORTO CORRISPOSTO (IVA INCLUSA) NEL TRIMESTRE DI RIFERIMENTO        
01.04.2022 - 30.06.2022</t>
  </si>
  <si>
    <t>IMPORTO PROGRESSIVO  LIQUIDATO (IVA INCLUSA) AL 30/06/2022</t>
  </si>
  <si>
    <t>IMPORTO VERSATO (IVA INCLUSA) NEL TRIMESTRE DI RIFERIMENTO        
01/04/22 - 30/06/22</t>
  </si>
  <si>
    <t>IMPORTO PROGRESSIVO VERSATO (IVA INCLUSA) AL 30/06/2022</t>
  </si>
  <si>
    <t>Assistenza, rappresentanza e difesa di M4 nell’ambito del giudizio di appello promosso da Fondazione Istituto dei Ciechi di Milano</t>
  </si>
  <si>
    <t>Il presente incarico terminerà con il completamento di tutte le attività riportate in oggetto, fino all'adozione del giudizio o, in caso di definizione transattiva della lite, per tuatta la durata della gestione della trattativa fino all'eventuale sottoscrizione cdel relativo atto</t>
  </si>
  <si>
    <t>20.000 oltre iva e contributi previdenziali dovuti per legge, CPA e spese generali 15%</t>
  </si>
  <si>
    <t>Il presente incarico decorrerà dalla data di sottoscrizione dello stesso e terminerà con il completamento di tutte le attività riportate in oggetto</t>
  </si>
  <si>
    <t>06/11/2020
06/06/2022</t>
  </si>
  <si>
    <t>Il presente contratto decorrerà a partire alla data di sottoscrizione e terminerà ad esaurimento dell'importo contrattuale
- 06/06/2022 integrazione contrattuale</t>
  </si>
  <si>
    <r>
      <t>39.000 oltre oneri e contributi di legge + integrazione 3.808,99 per</t>
    </r>
    <r>
      <rPr>
        <b/>
        <sz val="11"/>
        <color theme="1"/>
        <rFont val="Calibri"/>
        <family val="2"/>
      </rPr>
      <t xml:space="preserve"> totale</t>
    </r>
    <r>
      <rPr>
        <sz val="11"/>
        <color theme="1"/>
        <rFont val="Calibri"/>
        <family val="2"/>
      </rPr>
      <t xml:space="preserve"> </t>
    </r>
    <r>
      <rPr>
        <b/>
        <sz val="11"/>
        <color theme="1"/>
        <rFont val="Calibri"/>
        <family val="2"/>
      </rPr>
      <t>42.808,90</t>
    </r>
  </si>
  <si>
    <t>4.500 oltre iva e contributi previdenziali dovuti per legge, CPA e spese generali 15%</t>
  </si>
  <si>
    <t>Studio Legale Associato Todarello &amp; Partners</t>
  </si>
  <si>
    <t>06268550966</t>
  </si>
  <si>
    <t>Assistenza, rappresentanza e difesa di M4 per la proposizione di quattro ricorsi di opposizione alla stima definitiva dell’indennità di esproprio/asservimento operata dal Collegio peritale incaricato, relativamente alle proprietà site in Milano, Via San Damiano e Corso di Porta Venezia</t>
  </si>
  <si>
    <t>Il presente incarico decorrerà dalla data di presentazione del preventivo da parte dei Consulenti in data 25 marzo 2022 e terminerà con il completamento di tutte le attività riportate in oggetto</t>
  </si>
  <si>
    <t>24.000 oltre iva e contributi previdenziali dovuti per legge, CPA e spese generali 7%</t>
  </si>
  <si>
    <t>Ft. n. 52 del 9/05/2022</t>
  </si>
  <si>
    <t>Ft. n. 64 del 12/05/2022</t>
  </si>
  <si>
    <t>Incarico relativo all'assistenza  e tutela nel giudizio dinanzi alla corte di appello di Milano - Ricorso presentato da Immobiliare Forlanini Srl per accettare e richiedere l'indennità per esproprio (R.G. 3590/2019)</t>
  </si>
  <si>
    <t>Ft. n. 190 del 13/05/2022</t>
  </si>
  <si>
    <t>Ft. n. 2802 del 13/05/2022</t>
  </si>
  <si>
    <t>ft n. 2022104105 del 22/04/2022</t>
  </si>
  <si>
    <t xml:space="preserve">Consulenza tecnica di parte dinanzi alla Corte Di Appello di Milano da parte di Immobiliare Forlanini Srl nei confronti di M4 Spa e Comune di Milano per la determinazione definitiva indennità di esproprio </t>
  </si>
  <si>
    <t>decorrerà dalla data di approvazione del preventivo di spese ovvero dal 28/04/22 e terminerà con il completamento di tutte le attività oggetto dell'incarico</t>
  </si>
  <si>
    <t>5.000 oltre agli oneri dovuti per legge</t>
  </si>
  <si>
    <t xml:space="preserve">Consulenza per la redazione relazione tecnica replica contestazioni da parte della Fondazione Istituto dei Ciechi di Milano a carico di M4 Spa nell'ambito del giudizio di appello dinanzi al Consiglio di Stato per annullamento e/o riforma sentenza TAR Lombardia  </t>
  </si>
  <si>
    <t>decorrerà dalla data di approvazione del preventivo avvenuta in data 18/05/22 e terminerà con il completamento di tutte le attività oggetto dell'incarico</t>
  </si>
  <si>
    <t>5.000 al netto dell'iva e del contributo 4% Inarcassa</t>
  </si>
  <si>
    <t>Impresa Generale di Costruzioni G.B</t>
  </si>
  <si>
    <t>04022210985</t>
  </si>
  <si>
    <t>Lavori edili di adeguamento nuova sede di Piazza Castello</t>
  </si>
  <si>
    <t>Assistenza, rappresentanza e difesa di M4 nel giudizio promosso con ricorso da alcuni condomini del Condominio di Corso Monforte 45, al fine di contestare la determinazione dell'indennità definitiva di asservimento calcolata nella Relazione di stima della Terna Tecnica definita a seguito di procedura svolta ex art. 21 DPR n. 327/2001</t>
  </si>
  <si>
    <t>Ft. n. 211 del 07/06/2022</t>
  </si>
  <si>
    <t xml:space="preserve">CONFERIMENTO DI INCARICO PER IL SERVIZIO DI DEPOSITO DI N. 15 ATTI DI ISTANZA PRESSO IL TRIBUNALE DI MILANO. </t>
  </si>
  <si>
    <t>proforma n. 48 del 9/06/22</t>
  </si>
  <si>
    <t>Ft n. 2220100006 del 14/02/22
Ft n. 2220100031 del 03/05/22</t>
  </si>
  <si>
    <t>22/04/2022
23/06/2022</t>
  </si>
  <si>
    <t>rif. bonifico bancario nr. 19
rif. bonifico bancario nr. 44</t>
  </si>
  <si>
    <t>Assistenza, rappresentanza e difesa di M4 nel procedimento di mediazione civile promosso dalla Parrocchia di San Vittore al Corpo</t>
  </si>
  <si>
    <t>Il presente incarico decorre dalla data del 10 giugno 2022 e fino al completamento di tutte e terminerà con il completamento di tutte le attività riportate in oggetto</t>
  </si>
  <si>
    <t>4.000 oltre iva e contributi previdenziali dovuti per legge, CPA e spese generali 7%</t>
  </si>
  <si>
    <t>proforma del 24/06/22</t>
  </si>
  <si>
    <t>Ft 823 del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</si>
</sst>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3" formatCode="_-* #,##0.00_-;\-* #,##0.00_-;_-* &quot;-&quot;??_-;_-@_-"/>
    <numFmt numFmtId="164" formatCode="&quot;€&quot;\ #,##0_);[Red]\(&quot;€&quot;\ #,##0\)"/>
    <numFmt numFmtId="165" formatCode="#,##0\ [$€-1];[Red]\-#,##0\ [$€-1]"/>
    <numFmt numFmtId="166" formatCode="_-* #,##0_-;\-* #,##0_-;_-* &quot;-&quot;??_-;_-@_-"/>
  </numFmts>
  <fonts count="18">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5"/>
      <color theme="1"/>
      <name val="Calibri"/>
      <family val="2"/>
      <scheme val="minor"/>
    </font>
    <font>
      <sz val="15"/>
      <color theme="1"/>
      <name val="Calibri"/>
      <family val="2"/>
    </font>
    <font>
      <sz val="11"/>
      <color rgb="FF0070C0"/>
      <name val="Calibri"/>
      <family val="2"/>
      <scheme val="minor"/>
    </font>
    <font>
      <sz val="11"/>
      <name val="Calibri"/>
      <family val="2"/>
      <scheme val="minor"/>
    </font>
    <font>
      <sz val="11"/>
      <color rgb="FFFF0000"/>
      <name val="Calibri"/>
      <family val="2"/>
      <scheme val="minor"/>
    </font>
    <font>
      <strike/>
      <sz val="11"/>
      <color theme="1"/>
      <name val="Calibri"/>
      <family val="2"/>
    </font>
    <font>
      <sz val="13"/>
      <color theme="1"/>
      <name val="Calibri"/>
      <family val="2"/>
      <scheme val="minor"/>
    </font>
    <font>
      <sz val="9"/>
      <color theme="1"/>
      <name val="Calibri"/>
      <family val="2"/>
      <scheme val="minor"/>
    </font>
    <font>
      <sz val="11"/>
      <color rgb="FF000000"/>
      <name val="CIDFont+F4"/>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66">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0" fillId="0" borderId="1" xfId="0" quotePrefix="1" applyNumberFormat="1" applyBorder="1" applyAlignment="1">
      <alignment horizontal="left" vertical="center" wrapText="1"/>
    </xf>
    <xf numFmtId="165"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5"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5"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6"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5"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5"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6" fontId="0" fillId="0" borderId="1" xfId="1" quotePrefix="1" applyNumberFormat="1" applyFont="1" applyBorder="1" applyAlignment="1">
      <alignment vertical="center" wrapText="1"/>
    </xf>
    <xf numFmtId="166" fontId="0" fillId="0" borderId="1" xfId="1" quotePrefix="1" applyNumberFormat="1" applyFont="1" applyBorder="1" applyAlignment="1">
      <alignment horizontal="left" vertical="center" wrapText="1"/>
    </xf>
    <xf numFmtId="165"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165"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3" fontId="8" fillId="0" borderId="1" xfId="0" quotePrefix="1" applyNumberFormat="1" applyFont="1" applyBorder="1" applyAlignment="1">
      <alignment horizontal="center" vertical="center"/>
    </xf>
    <xf numFmtId="165" fontId="8" fillId="0" borderId="1" xfId="0" applyNumberFormat="1" applyFont="1" applyBorder="1" applyAlignment="1">
      <alignment horizontal="center" vertical="center" wrapText="1"/>
    </xf>
    <xf numFmtId="14" fontId="8" fillId="0" borderId="1" xfId="0" quotePrefix="1"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1" quotePrefix="1" applyNumberFormat="1" applyFont="1" applyBorder="1" applyAlignment="1">
      <alignment horizontal="center" vertical="center" wrapText="1"/>
    </xf>
    <xf numFmtId="43" fontId="8" fillId="0" borderId="1" xfId="1" quotePrefix="1" applyFont="1" applyBorder="1" applyAlignment="1">
      <alignment horizontal="center" vertical="center" wrapText="1"/>
    </xf>
    <xf numFmtId="165" fontId="8" fillId="0" borderId="1" xfId="1" quotePrefix="1" applyNumberFormat="1" applyFont="1" applyBorder="1" applyAlignment="1">
      <alignment horizontal="center" vertical="center" wrapText="1"/>
    </xf>
    <xf numFmtId="0" fontId="0" fillId="2" borderId="1" xfId="0" applyFont="1" applyFill="1" applyBorder="1" applyAlignment="1">
      <alignment horizontal="center"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5" fontId="4" fillId="0" borderId="3" xfId="0" applyNumberFormat="1" applyFont="1" applyBorder="1" applyAlignment="1">
      <alignment horizontal="left" vertical="center" wrapText="1"/>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0" fontId="9" fillId="0" borderId="1" xfId="0" applyFont="1" applyBorder="1" applyAlignment="1">
      <alignment horizontal="center" vertical="center"/>
    </xf>
    <xf numFmtId="165"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14" fontId="3" fillId="0" borderId="1" xfId="1" quotePrefix="1"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quotePrefix="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4" fontId="3" fillId="0" borderId="1" xfId="0" quotePrefix="1" applyNumberFormat="1" applyFont="1" applyBorder="1" applyAlignment="1">
      <alignment horizontal="left"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4" fontId="0" fillId="0" borderId="1" xfId="0" applyNumberFormat="1" applyFont="1" applyBorder="1" applyAlignment="1">
      <alignment horizontal="center" vertical="center" wrapText="1"/>
    </xf>
    <xf numFmtId="165" fontId="0" fillId="0" borderId="1" xfId="0" quotePrefix="1" applyNumberFormat="1" applyFont="1" applyBorder="1" applyAlignment="1">
      <alignment horizontal="left" vertical="center" wrapText="1"/>
    </xf>
    <xf numFmtId="14" fontId="0" fillId="0" borderId="1" xfId="8"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4" fontId="0" fillId="0" borderId="1" xfId="0" quotePrefix="1" applyNumberFormat="1" applyBorder="1" applyAlignment="1">
      <alignment horizontal="left" vertical="center"/>
    </xf>
    <xf numFmtId="14" fontId="4" fillId="0" borderId="1" xfId="0" applyNumberFormat="1" applyFont="1" applyBorder="1" applyAlignment="1">
      <alignment horizontal="left" vertical="center"/>
    </xf>
    <xf numFmtId="14" fontId="8" fillId="0" borderId="1" xfId="1" quotePrefix="1" applyNumberFormat="1" applyFont="1" applyBorder="1" applyAlignment="1">
      <alignment horizontal="center" vertical="center" wrapText="1"/>
    </xf>
    <xf numFmtId="14" fontId="0" fillId="0" borderId="1" xfId="1" quotePrefix="1"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0" fillId="0" borderId="1" xfId="5" quotePrefix="1" applyNumberFormat="1" applyFont="1" applyBorder="1" applyAlignment="1">
      <alignment horizontal="left" vertical="center" wrapText="1"/>
    </xf>
    <xf numFmtId="14" fontId="0" fillId="0" borderId="1" xfId="1" quotePrefix="1" applyNumberFormat="1" applyFont="1" applyBorder="1" applyAlignment="1">
      <alignment vertical="center" wrapText="1"/>
    </xf>
    <xf numFmtId="14" fontId="3" fillId="0" borderId="1" xfId="1" quotePrefix="1" applyNumberFormat="1" applyBorder="1" applyAlignment="1">
      <alignment horizontal="center" vertical="center" wrapText="1"/>
    </xf>
    <xf numFmtId="165"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14" fontId="11" fillId="0" borderId="1" xfId="0" applyNumberFormat="1" applyFont="1" applyBorder="1" applyAlignment="1">
      <alignment horizontal="center" vertical="center" wrapText="1"/>
    </xf>
    <xf numFmtId="0" fontId="3" fillId="0" borderId="0" xfId="0" applyFont="1"/>
    <xf numFmtId="164" fontId="0" fillId="0" borderId="1" xfId="0" applyNumberFormat="1" applyBorder="1" applyAlignment="1">
      <alignment horizontal="left" vertical="center" wrapText="1"/>
    </xf>
    <xf numFmtId="43" fontId="0" fillId="0" borderId="0" xfId="1" applyFont="1" applyFill="1" applyAlignment="1">
      <alignment horizontal="center" vertical="center"/>
    </xf>
    <xf numFmtId="0" fontId="0" fillId="0" borderId="0" xfId="0" applyFill="1"/>
    <xf numFmtId="14" fontId="3" fillId="0" borderId="1" xfId="0" applyNumberFormat="1" applyFont="1" applyBorder="1" applyAlignment="1">
      <alignment horizontal="left" vertical="center" wrapText="1"/>
    </xf>
    <xf numFmtId="165" fontId="1"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0" borderId="5" xfId="0" quotePrefix="1" applyFont="1" applyBorder="1" applyAlignment="1">
      <alignment horizontal="center" vertical="center" wrapText="1"/>
    </xf>
    <xf numFmtId="0" fontId="0" fillId="0" borderId="5" xfId="0" applyBorder="1" applyAlignment="1">
      <alignment horizontal="left" vertical="center" wrapText="1"/>
    </xf>
    <xf numFmtId="14" fontId="0" fillId="0" borderId="6" xfId="0" applyNumberFormat="1" applyBorder="1" applyAlignment="1">
      <alignment horizontal="center" vertical="center" wrapText="1"/>
    </xf>
    <xf numFmtId="14" fontId="0" fillId="0" borderId="5" xfId="0" applyNumberFormat="1" applyBorder="1" applyAlignment="1">
      <alignment horizontal="left" vertical="center" wrapText="1"/>
    </xf>
    <xf numFmtId="165" fontId="0" fillId="0" borderId="6" xfId="0" applyNumberFormat="1" applyBorder="1" applyAlignment="1">
      <alignment horizontal="left" vertical="center" wrapText="1"/>
    </xf>
    <xf numFmtId="43" fontId="0" fillId="0" borderId="0" xfId="1" applyFont="1" applyFill="1" applyBorder="1" applyAlignment="1">
      <alignment horizontal="center" vertical="center"/>
    </xf>
    <xf numFmtId="0" fontId="0" fillId="0" borderId="0" xfId="0" applyFill="1" applyBorder="1"/>
    <xf numFmtId="14" fontId="3" fillId="0" borderId="1" xfId="0" quotePrefix="1" applyNumberFormat="1" applyFont="1" applyBorder="1" applyAlignment="1">
      <alignment horizontal="center" vertical="center" wrapText="1"/>
    </xf>
    <xf numFmtId="14" fontId="0" fillId="0" borderId="1" xfId="0" applyNumberFormat="1" applyBorder="1" applyAlignment="1">
      <alignment horizontal="center" wrapText="1"/>
    </xf>
    <xf numFmtId="165" fontId="4" fillId="0" borderId="1" xfId="0" applyNumberFormat="1" applyFont="1" applyBorder="1" applyAlignment="1">
      <alignment horizontal="right" vertical="center" wrapText="1"/>
    </xf>
    <xf numFmtId="4" fontId="0" fillId="0" borderId="3" xfId="0" applyNumberFormat="1" applyBorder="1" applyAlignment="1">
      <alignment horizontal="left" vertical="center" wrapText="1"/>
    </xf>
    <xf numFmtId="14" fontId="3" fillId="0" borderId="1" xfId="0" applyNumberFormat="1" applyFont="1" applyFill="1" applyBorder="1" applyAlignment="1">
      <alignment horizontal="center" vertical="center" wrapText="1"/>
    </xf>
    <xf numFmtId="3" fontId="0" fillId="0" borderId="1" xfId="0" applyNumberFormat="1" applyBorder="1" applyAlignment="1">
      <alignment horizontal="left" vertical="center" wrapText="1"/>
    </xf>
    <xf numFmtId="165" fontId="13" fillId="0" borderId="1" xfId="0" applyNumberFormat="1" applyFont="1" applyBorder="1" applyAlignment="1">
      <alignment horizontal="left" vertical="center" wrapText="1"/>
    </xf>
    <xf numFmtId="14" fontId="0" fillId="0" borderId="3" xfId="0" applyNumberFormat="1" applyBorder="1" applyAlignment="1">
      <alignment horizontal="left" vertical="center" wrapText="1"/>
    </xf>
    <xf numFmtId="14" fontId="0" fillId="0" borderId="7" xfId="0" applyNumberFormat="1" applyBorder="1" applyAlignment="1">
      <alignment horizontal="center" vertical="center"/>
    </xf>
    <xf numFmtId="0" fontId="0" fillId="0" borderId="8" xfId="0" applyBorder="1" applyAlignment="1">
      <alignment horizontal="left" vertical="center" wrapText="1"/>
    </xf>
    <xf numFmtId="14" fontId="0" fillId="0" borderId="1" xfId="0" quotePrefix="1" applyNumberFormat="1" applyFont="1" applyBorder="1" applyAlignment="1">
      <alignment horizontal="left" vertical="center" wrapText="1"/>
    </xf>
    <xf numFmtId="0" fontId="0" fillId="0" borderId="1" xfId="0" quotePrefix="1" applyFont="1" applyBorder="1" applyAlignment="1">
      <alignment horizontal="left" vertical="center" wrapText="1"/>
    </xf>
    <xf numFmtId="0" fontId="2" fillId="0" borderId="1" xfId="0" quotePrefix="1" applyFont="1"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43" fontId="8" fillId="0" borderId="1" xfId="1" quotePrefix="1" applyFont="1" applyFill="1" applyBorder="1" applyAlignment="1">
      <alignment horizontal="center" vertical="center" wrapText="1"/>
    </xf>
    <xf numFmtId="4" fontId="0" fillId="0" borderId="1" xfId="0" applyNumberFormat="1" applyFill="1" applyBorder="1" applyAlignment="1">
      <alignment horizontal="right" vertical="center"/>
    </xf>
    <xf numFmtId="0" fontId="3" fillId="0" borderId="1" xfId="0" applyFont="1" applyFill="1" applyBorder="1" applyAlignment="1">
      <alignment horizontal="center" vertical="center" wrapText="1"/>
    </xf>
    <xf numFmtId="14" fontId="0" fillId="0" borderId="1" xfId="0" applyNumberFormat="1" applyBorder="1" applyAlignment="1">
      <alignment horizontal="center" vertical="top" wrapText="1"/>
    </xf>
    <xf numFmtId="0" fontId="16" fillId="0" borderId="1" xfId="0" applyFont="1" applyBorder="1" applyAlignment="1">
      <alignment horizontal="left" vertical="top" wrapText="1"/>
    </xf>
    <xf numFmtId="6" fontId="0" fillId="0" borderId="8" xfId="0" applyNumberFormat="1" applyBorder="1" applyAlignment="1">
      <alignment horizontal="left" vertical="center" wrapText="1"/>
    </xf>
    <xf numFmtId="14" fontId="3" fillId="0" borderId="2" xfId="0" applyNumberFormat="1" applyFont="1" applyBorder="1" applyAlignment="1">
      <alignment horizontal="center" vertical="center" wrapText="1"/>
    </xf>
    <xf numFmtId="14" fontId="0" fillId="0" borderId="9" xfId="0" applyNumberFormat="1" applyBorder="1" applyAlignment="1">
      <alignment horizontal="center" wrapText="1"/>
    </xf>
    <xf numFmtId="0" fontId="0" fillId="0" borderId="2" xfId="0" applyBorder="1" applyAlignment="1">
      <alignment horizontal="center" vertical="center" wrapText="1"/>
    </xf>
    <xf numFmtId="43" fontId="12" fillId="0" borderId="0" xfId="1" applyFont="1" applyFill="1" applyBorder="1" applyAlignment="1">
      <alignment horizontal="center" vertical="center"/>
    </xf>
    <xf numFmtId="4" fontId="0" fillId="0" borderId="0" xfId="0" applyNumberFormat="1"/>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56" name="CasellaDiTesto 55">
          <a:extLst>
            <a:ext uri="{FF2B5EF4-FFF2-40B4-BE49-F238E27FC236}">
              <a16:creationId xmlns:a16="http://schemas.microsoft.com/office/drawing/2014/main" id="{B347FED5-65FB-4BEA-915C-D982F7DCF97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57" name="CasellaDiTesto 56">
          <a:extLst>
            <a:ext uri="{FF2B5EF4-FFF2-40B4-BE49-F238E27FC236}">
              <a16:creationId xmlns:a16="http://schemas.microsoft.com/office/drawing/2014/main" id="{541A5859-A182-4A81-BD17-899F7464319C}"/>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58" name="CasellaDiTesto 57">
          <a:extLst>
            <a:ext uri="{FF2B5EF4-FFF2-40B4-BE49-F238E27FC236}">
              <a16:creationId xmlns:a16="http://schemas.microsoft.com/office/drawing/2014/main" id="{376A6FB0-5E52-4DE1-B113-703AF92803EF}"/>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59" name="CasellaDiTesto 58">
          <a:extLst>
            <a:ext uri="{FF2B5EF4-FFF2-40B4-BE49-F238E27FC236}">
              <a16:creationId xmlns:a16="http://schemas.microsoft.com/office/drawing/2014/main" id="{306431F4-638B-4972-B094-C3477112D998}"/>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60" name="CasellaDiTesto 59">
          <a:extLst>
            <a:ext uri="{FF2B5EF4-FFF2-40B4-BE49-F238E27FC236}">
              <a16:creationId xmlns:a16="http://schemas.microsoft.com/office/drawing/2014/main" id="{59658D79-BC53-4DF5-BD3D-6914D4EA635E}"/>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61" name="CasellaDiTesto 60">
          <a:extLst>
            <a:ext uri="{FF2B5EF4-FFF2-40B4-BE49-F238E27FC236}">
              <a16:creationId xmlns:a16="http://schemas.microsoft.com/office/drawing/2014/main" id="{57F33C1F-A755-4278-A59A-A19868A8A7BA}"/>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62" name="CasellaDiTesto 61">
          <a:extLst>
            <a:ext uri="{FF2B5EF4-FFF2-40B4-BE49-F238E27FC236}">
              <a16:creationId xmlns:a16="http://schemas.microsoft.com/office/drawing/2014/main" id="{9D723781-7644-4A91-87C3-8C1244D47FE5}"/>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63" name="CasellaDiTesto 62">
          <a:extLst>
            <a:ext uri="{FF2B5EF4-FFF2-40B4-BE49-F238E27FC236}">
              <a16:creationId xmlns:a16="http://schemas.microsoft.com/office/drawing/2014/main" id="{B2FB91F7-A320-4895-A401-176D8F14D603}"/>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64" name="CasellaDiTesto 63">
          <a:extLst>
            <a:ext uri="{FF2B5EF4-FFF2-40B4-BE49-F238E27FC236}">
              <a16:creationId xmlns:a16="http://schemas.microsoft.com/office/drawing/2014/main" id="{9939D851-2E8E-4BDB-86ED-611E1D5CFB6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65" name="CasellaDiTesto 64">
          <a:extLst>
            <a:ext uri="{FF2B5EF4-FFF2-40B4-BE49-F238E27FC236}">
              <a16:creationId xmlns:a16="http://schemas.microsoft.com/office/drawing/2014/main" id="{AFA51DB7-1407-4B1F-B258-694EDDCBD86D}"/>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66" name="CasellaDiTesto 65">
          <a:extLst>
            <a:ext uri="{FF2B5EF4-FFF2-40B4-BE49-F238E27FC236}">
              <a16:creationId xmlns:a16="http://schemas.microsoft.com/office/drawing/2014/main" id="{E23C6E90-29D4-4870-B289-F7640041817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67" name="CasellaDiTesto 66">
          <a:extLst>
            <a:ext uri="{FF2B5EF4-FFF2-40B4-BE49-F238E27FC236}">
              <a16:creationId xmlns:a16="http://schemas.microsoft.com/office/drawing/2014/main" id="{10ABF5F6-BBA0-49AA-AA3B-4D053AEE9EF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68" name="CasellaDiTesto 67">
          <a:extLst>
            <a:ext uri="{FF2B5EF4-FFF2-40B4-BE49-F238E27FC236}">
              <a16:creationId xmlns:a16="http://schemas.microsoft.com/office/drawing/2014/main" id="{3D1F5504-D0A3-4C53-B985-7FFED2E62F46}"/>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69" name="CasellaDiTesto 68">
          <a:extLst>
            <a:ext uri="{FF2B5EF4-FFF2-40B4-BE49-F238E27FC236}">
              <a16:creationId xmlns:a16="http://schemas.microsoft.com/office/drawing/2014/main" id="{9FE217C4-CBF8-46B2-A8F7-651F3EDA7F9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70" name="CasellaDiTesto 69">
          <a:extLst>
            <a:ext uri="{FF2B5EF4-FFF2-40B4-BE49-F238E27FC236}">
              <a16:creationId xmlns:a16="http://schemas.microsoft.com/office/drawing/2014/main" id="{7BD1DD59-BF15-43D6-A8E7-595FD599C9B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71" name="CasellaDiTesto 70">
          <a:extLst>
            <a:ext uri="{FF2B5EF4-FFF2-40B4-BE49-F238E27FC236}">
              <a16:creationId xmlns:a16="http://schemas.microsoft.com/office/drawing/2014/main" id="{AA4378D3-BE66-4875-ADD7-57531B6A909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2" name="CasellaDiTesto 71">
          <a:extLst>
            <a:ext uri="{FF2B5EF4-FFF2-40B4-BE49-F238E27FC236}">
              <a16:creationId xmlns:a16="http://schemas.microsoft.com/office/drawing/2014/main" id="{56F2C07B-C2B1-4005-BBFB-46C3D5490F70}"/>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3" name="CasellaDiTesto 72">
          <a:extLst>
            <a:ext uri="{FF2B5EF4-FFF2-40B4-BE49-F238E27FC236}">
              <a16:creationId xmlns:a16="http://schemas.microsoft.com/office/drawing/2014/main" id="{03F562D3-EE37-4994-9D0D-278D9AB56F7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4" name="CasellaDiTesto 73">
          <a:extLst>
            <a:ext uri="{FF2B5EF4-FFF2-40B4-BE49-F238E27FC236}">
              <a16:creationId xmlns:a16="http://schemas.microsoft.com/office/drawing/2014/main" id="{EA95DA44-A8FB-4A41-A441-C3EB1C8E3E05}"/>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5" name="CasellaDiTesto 74">
          <a:extLst>
            <a:ext uri="{FF2B5EF4-FFF2-40B4-BE49-F238E27FC236}">
              <a16:creationId xmlns:a16="http://schemas.microsoft.com/office/drawing/2014/main" id="{CC601699-5EA8-48CA-9F70-1A8515E3C766}"/>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127</xdr:row>
      <xdr:rowOff>995362</xdr:rowOff>
    </xdr:from>
    <xdr:ext cx="65" cy="172227"/>
    <xdr:sp macro="" textlink="">
      <xdr:nvSpPr>
        <xdr:cNvPr id="76" name="CasellaDiTesto 75">
          <a:extLst>
            <a:ext uri="{FF2B5EF4-FFF2-40B4-BE49-F238E27FC236}">
              <a16:creationId xmlns:a16="http://schemas.microsoft.com/office/drawing/2014/main" id="{85CC5AC3-B637-4588-BC1C-280A8FDED95F}"/>
            </a:ext>
          </a:extLst>
        </xdr:cNvPr>
        <xdr:cNvSpPr txBox="1"/>
      </xdr:nvSpPr>
      <xdr:spPr>
        <a:xfrm>
          <a:off x="5623560" y="24064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7" name="CasellaDiTesto 76">
          <a:extLst>
            <a:ext uri="{FF2B5EF4-FFF2-40B4-BE49-F238E27FC236}">
              <a16:creationId xmlns:a16="http://schemas.microsoft.com/office/drawing/2014/main" id="{35A07AA4-D669-4265-B5E8-BE9B1FF13497}"/>
            </a:ext>
          </a:extLst>
        </xdr:cNvPr>
        <xdr:cNvSpPr txBox="1"/>
      </xdr:nvSpPr>
      <xdr:spPr>
        <a:xfrm>
          <a:off x="5623560" y="25074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8" name="CasellaDiTesto 77">
          <a:extLst>
            <a:ext uri="{FF2B5EF4-FFF2-40B4-BE49-F238E27FC236}">
              <a16:creationId xmlns:a16="http://schemas.microsoft.com/office/drawing/2014/main" id="{4D0C89C8-7AC9-44A5-89FE-3BD6F8049FF5}"/>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79" name="CasellaDiTesto 78">
          <a:extLst>
            <a:ext uri="{FF2B5EF4-FFF2-40B4-BE49-F238E27FC236}">
              <a16:creationId xmlns:a16="http://schemas.microsoft.com/office/drawing/2014/main" id="{C185F673-4363-47FF-9C8A-B3B6D5A87494}"/>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128</xdr:row>
      <xdr:rowOff>995362</xdr:rowOff>
    </xdr:from>
    <xdr:ext cx="65" cy="172227"/>
    <xdr:sp macro="" textlink="">
      <xdr:nvSpPr>
        <xdr:cNvPr id="80" name="CasellaDiTesto 79">
          <a:extLst>
            <a:ext uri="{FF2B5EF4-FFF2-40B4-BE49-F238E27FC236}">
              <a16:creationId xmlns:a16="http://schemas.microsoft.com/office/drawing/2014/main" id="{59BAF94B-BCF7-49E8-9895-23B103102890}"/>
            </a:ext>
          </a:extLst>
        </xdr:cNvPr>
        <xdr:cNvSpPr txBox="1"/>
      </xdr:nvSpPr>
      <xdr:spPr>
        <a:xfrm>
          <a:off x="6808470" y="137850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1" name="CasellaDiTesto 80">
          <a:extLst>
            <a:ext uri="{FF2B5EF4-FFF2-40B4-BE49-F238E27FC236}">
              <a16:creationId xmlns:a16="http://schemas.microsoft.com/office/drawing/2014/main" id="{56820411-AFF1-4A82-9901-630E29C6BCFB}"/>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2" name="CasellaDiTesto 81">
          <a:extLst>
            <a:ext uri="{FF2B5EF4-FFF2-40B4-BE49-F238E27FC236}">
              <a16:creationId xmlns:a16="http://schemas.microsoft.com/office/drawing/2014/main" id="{A1736C5F-0CEB-4BDC-9F9C-392A7CFE18AA}"/>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129</xdr:row>
      <xdr:rowOff>995362</xdr:rowOff>
    </xdr:from>
    <xdr:ext cx="65" cy="172227"/>
    <xdr:sp macro="" textlink="">
      <xdr:nvSpPr>
        <xdr:cNvPr id="83" name="CasellaDiTesto 82">
          <a:extLst>
            <a:ext uri="{FF2B5EF4-FFF2-40B4-BE49-F238E27FC236}">
              <a16:creationId xmlns:a16="http://schemas.microsoft.com/office/drawing/2014/main" id="{3E8DE720-4D4C-4DA5-984E-D78D32ECCD94}"/>
            </a:ext>
          </a:extLst>
        </xdr:cNvPr>
        <xdr:cNvSpPr txBox="1"/>
      </xdr:nvSpPr>
      <xdr:spPr>
        <a:xfrm>
          <a:off x="6808470" y="13859732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4" name="CasellaDiTesto 83">
          <a:extLst>
            <a:ext uri="{FF2B5EF4-FFF2-40B4-BE49-F238E27FC236}">
              <a16:creationId xmlns:a16="http://schemas.microsoft.com/office/drawing/2014/main" id="{9AB01C10-F971-4EB2-83AA-DE0012D7A5C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5" name="CasellaDiTesto 84">
          <a:extLst>
            <a:ext uri="{FF2B5EF4-FFF2-40B4-BE49-F238E27FC236}">
              <a16:creationId xmlns:a16="http://schemas.microsoft.com/office/drawing/2014/main" id="{4C439DD7-B88F-4F2E-87D9-6A8AB6F695D8}"/>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6" name="CasellaDiTesto 85">
          <a:extLst>
            <a:ext uri="{FF2B5EF4-FFF2-40B4-BE49-F238E27FC236}">
              <a16:creationId xmlns:a16="http://schemas.microsoft.com/office/drawing/2014/main" id="{5230386D-2A2D-43F0-B6DA-CA2BD060FD0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7" name="CasellaDiTesto 86">
          <a:extLst>
            <a:ext uri="{FF2B5EF4-FFF2-40B4-BE49-F238E27FC236}">
              <a16:creationId xmlns:a16="http://schemas.microsoft.com/office/drawing/2014/main" id="{B3CC887C-9005-4594-9AD9-8954EA9ACA15}"/>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8" name="CasellaDiTesto 87">
          <a:extLst>
            <a:ext uri="{FF2B5EF4-FFF2-40B4-BE49-F238E27FC236}">
              <a16:creationId xmlns:a16="http://schemas.microsoft.com/office/drawing/2014/main" id="{40F771B1-7E2E-4199-B7F4-B1476992575D}"/>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134</xdr:row>
      <xdr:rowOff>995362</xdr:rowOff>
    </xdr:from>
    <xdr:ext cx="65" cy="172227"/>
    <xdr:sp macro="" textlink="">
      <xdr:nvSpPr>
        <xdr:cNvPr id="89" name="CasellaDiTesto 88">
          <a:extLst>
            <a:ext uri="{FF2B5EF4-FFF2-40B4-BE49-F238E27FC236}">
              <a16:creationId xmlns:a16="http://schemas.microsoft.com/office/drawing/2014/main" id="{E1F44460-1F81-4817-9B3A-629C124B43C4}"/>
            </a:ext>
          </a:extLst>
        </xdr:cNvPr>
        <xdr:cNvSpPr txBox="1"/>
      </xdr:nvSpPr>
      <xdr:spPr>
        <a:xfrm>
          <a:off x="5472113" y="135750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0" name="CasellaDiTesto 89">
          <a:extLst>
            <a:ext uri="{FF2B5EF4-FFF2-40B4-BE49-F238E27FC236}">
              <a16:creationId xmlns:a16="http://schemas.microsoft.com/office/drawing/2014/main" id="{D12E3788-D916-4768-8716-03EF20C82EE6}"/>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1" name="CasellaDiTesto 90">
          <a:extLst>
            <a:ext uri="{FF2B5EF4-FFF2-40B4-BE49-F238E27FC236}">
              <a16:creationId xmlns:a16="http://schemas.microsoft.com/office/drawing/2014/main" id="{E005A290-FC9D-4D71-9927-EF16DB76525E}"/>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137</xdr:row>
      <xdr:rowOff>995362</xdr:rowOff>
    </xdr:from>
    <xdr:ext cx="65" cy="172227"/>
    <xdr:sp macro="" textlink="">
      <xdr:nvSpPr>
        <xdr:cNvPr id="92" name="CasellaDiTesto 91">
          <a:extLst>
            <a:ext uri="{FF2B5EF4-FFF2-40B4-BE49-F238E27FC236}">
              <a16:creationId xmlns:a16="http://schemas.microsoft.com/office/drawing/2014/main" id="{F55A081F-4952-4256-AFA4-577D418A1B2D}"/>
            </a:ext>
          </a:extLst>
        </xdr:cNvPr>
        <xdr:cNvSpPr txBox="1"/>
      </xdr:nvSpPr>
      <xdr:spPr>
        <a:xfrm>
          <a:off x="5472113" y="3924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3" name="CasellaDiTesto 92">
          <a:extLst>
            <a:ext uri="{FF2B5EF4-FFF2-40B4-BE49-F238E27FC236}">
              <a16:creationId xmlns:a16="http://schemas.microsoft.com/office/drawing/2014/main" id="{231812FA-E342-4E08-A508-184E693A574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4" name="CasellaDiTesto 93">
          <a:extLst>
            <a:ext uri="{FF2B5EF4-FFF2-40B4-BE49-F238E27FC236}">
              <a16:creationId xmlns:a16="http://schemas.microsoft.com/office/drawing/2014/main" id="{5B393FFE-34CA-4E8A-8B58-B76C0BA1662D}"/>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5" name="CasellaDiTesto 94">
          <a:extLst>
            <a:ext uri="{FF2B5EF4-FFF2-40B4-BE49-F238E27FC236}">
              <a16:creationId xmlns:a16="http://schemas.microsoft.com/office/drawing/2014/main" id="{83EFECF5-35D1-44CE-8D7E-B51034914D8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6" name="CasellaDiTesto 95">
          <a:extLst>
            <a:ext uri="{FF2B5EF4-FFF2-40B4-BE49-F238E27FC236}">
              <a16:creationId xmlns:a16="http://schemas.microsoft.com/office/drawing/2014/main" id="{9A147F85-2F96-46B2-B138-F647910708F9}"/>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82</xdr:row>
      <xdr:rowOff>995362</xdr:rowOff>
    </xdr:from>
    <xdr:ext cx="65" cy="172227"/>
    <xdr:sp macro="" textlink="">
      <xdr:nvSpPr>
        <xdr:cNvPr id="97" name="CasellaDiTesto 96">
          <a:extLst>
            <a:ext uri="{FF2B5EF4-FFF2-40B4-BE49-F238E27FC236}">
              <a16:creationId xmlns:a16="http://schemas.microsoft.com/office/drawing/2014/main" id="{3472A367-07F0-4F46-AF98-D0B2EE66D9E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8" name="CasellaDiTesto 97">
          <a:extLst>
            <a:ext uri="{FF2B5EF4-FFF2-40B4-BE49-F238E27FC236}">
              <a16:creationId xmlns:a16="http://schemas.microsoft.com/office/drawing/2014/main" id="{440913AB-CCEF-46BD-90F1-76E927C213D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99" name="CasellaDiTesto 98">
          <a:extLst>
            <a:ext uri="{FF2B5EF4-FFF2-40B4-BE49-F238E27FC236}">
              <a16:creationId xmlns:a16="http://schemas.microsoft.com/office/drawing/2014/main" id="{0FD8834F-8FF5-4E5E-ABEB-E12D1238BEA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0" name="CasellaDiTesto 99">
          <a:extLst>
            <a:ext uri="{FF2B5EF4-FFF2-40B4-BE49-F238E27FC236}">
              <a16:creationId xmlns:a16="http://schemas.microsoft.com/office/drawing/2014/main" id="{317E14F1-318D-4141-A4D1-4DCC6AF565F3}"/>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83</xdr:row>
      <xdr:rowOff>995362</xdr:rowOff>
    </xdr:from>
    <xdr:ext cx="65" cy="172227"/>
    <xdr:sp macro="" textlink="">
      <xdr:nvSpPr>
        <xdr:cNvPr id="101" name="CasellaDiTesto 100">
          <a:extLst>
            <a:ext uri="{FF2B5EF4-FFF2-40B4-BE49-F238E27FC236}">
              <a16:creationId xmlns:a16="http://schemas.microsoft.com/office/drawing/2014/main" id="{E239EEBD-6354-485B-82AA-855D31F47E9C}"/>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2" name="CasellaDiTesto 101">
          <a:extLst>
            <a:ext uri="{FF2B5EF4-FFF2-40B4-BE49-F238E27FC236}">
              <a16:creationId xmlns:a16="http://schemas.microsoft.com/office/drawing/2014/main" id="{013532CC-69D6-4198-BF6F-CB44F103558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3" name="CasellaDiTesto 102">
          <a:extLst>
            <a:ext uri="{FF2B5EF4-FFF2-40B4-BE49-F238E27FC236}">
              <a16:creationId xmlns:a16="http://schemas.microsoft.com/office/drawing/2014/main" id="{464C76B0-3178-4CC2-92E2-7B429AAC726B}"/>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84</xdr:row>
      <xdr:rowOff>995362</xdr:rowOff>
    </xdr:from>
    <xdr:ext cx="65" cy="172227"/>
    <xdr:sp macro="" textlink="">
      <xdr:nvSpPr>
        <xdr:cNvPr id="104" name="CasellaDiTesto 103">
          <a:extLst>
            <a:ext uri="{FF2B5EF4-FFF2-40B4-BE49-F238E27FC236}">
              <a16:creationId xmlns:a16="http://schemas.microsoft.com/office/drawing/2014/main" id="{008F72D3-EB2C-4C3F-AF73-1C53575D500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5" name="CasellaDiTesto 104">
          <a:extLst>
            <a:ext uri="{FF2B5EF4-FFF2-40B4-BE49-F238E27FC236}">
              <a16:creationId xmlns:a16="http://schemas.microsoft.com/office/drawing/2014/main" id="{A55A8931-13FF-40E6-86A4-5D946B958088}"/>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6" name="CasellaDiTesto 105">
          <a:extLst>
            <a:ext uri="{FF2B5EF4-FFF2-40B4-BE49-F238E27FC236}">
              <a16:creationId xmlns:a16="http://schemas.microsoft.com/office/drawing/2014/main" id="{B666455E-C3EF-417A-B43F-8567B640272A}"/>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7" name="CasellaDiTesto 106">
          <a:extLst>
            <a:ext uri="{FF2B5EF4-FFF2-40B4-BE49-F238E27FC236}">
              <a16:creationId xmlns:a16="http://schemas.microsoft.com/office/drawing/2014/main" id="{A18B364C-8A94-4913-934E-1ED499D6E45F}"/>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8" name="CasellaDiTesto 107">
          <a:extLst>
            <a:ext uri="{FF2B5EF4-FFF2-40B4-BE49-F238E27FC236}">
              <a16:creationId xmlns:a16="http://schemas.microsoft.com/office/drawing/2014/main" id="{589CDAD7-EE9E-49AA-911D-E8153576F365}"/>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09" name="CasellaDiTesto 108">
          <a:extLst>
            <a:ext uri="{FF2B5EF4-FFF2-40B4-BE49-F238E27FC236}">
              <a16:creationId xmlns:a16="http://schemas.microsoft.com/office/drawing/2014/main" id="{3C1A50AC-C004-4784-8291-EDE7B8271AE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89</xdr:row>
      <xdr:rowOff>995362</xdr:rowOff>
    </xdr:from>
    <xdr:ext cx="65" cy="172227"/>
    <xdr:sp macro="" textlink="">
      <xdr:nvSpPr>
        <xdr:cNvPr id="110" name="CasellaDiTesto 109">
          <a:extLst>
            <a:ext uri="{FF2B5EF4-FFF2-40B4-BE49-F238E27FC236}">
              <a16:creationId xmlns:a16="http://schemas.microsoft.com/office/drawing/2014/main" id="{520CC134-6E73-495B-92EF-5F4D11F20D7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1" name="CasellaDiTesto 110">
          <a:extLst>
            <a:ext uri="{FF2B5EF4-FFF2-40B4-BE49-F238E27FC236}">
              <a16:creationId xmlns:a16="http://schemas.microsoft.com/office/drawing/2014/main" id="{65655D23-32A9-4F9B-A398-5EFF6569F50E}"/>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2" name="CasellaDiTesto 111">
          <a:extLst>
            <a:ext uri="{FF2B5EF4-FFF2-40B4-BE49-F238E27FC236}">
              <a16:creationId xmlns:a16="http://schemas.microsoft.com/office/drawing/2014/main" id="{9952C644-266B-4353-AAC0-562917803394}"/>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92</xdr:row>
      <xdr:rowOff>995362</xdr:rowOff>
    </xdr:from>
    <xdr:ext cx="65" cy="172227"/>
    <xdr:sp macro="" textlink="">
      <xdr:nvSpPr>
        <xdr:cNvPr id="113" name="CasellaDiTesto 112">
          <a:extLst>
            <a:ext uri="{FF2B5EF4-FFF2-40B4-BE49-F238E27FC236}">
              <a16:creationId xmlns:a16="http://schemas.microsoft.com/office/drawing/2014/main" id="{02852C43-CD79-4CBA-86C9-8FD675B3A1A2}"/>
            </a:ext>
          </a:extLst>
        </xdr:cNvPr>
        <xdr:cNvSpPr txBox="1"/>
      </xdr:nvSpPr>
      <xdr:spPr>
        <a:xfrm>
          <a:off x="5472113" y="39409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4" name="CasellaDiTesto 113">
          <a:extLst>
            <a:ext uri="{FF2B5EF4-FFF2-40B4-BE49-F238E27FC236}">
              <a16:creationId xmlns:a16="http://schemas.microsoft.com/office/drawing/2014/main" id="{6FFD1F71-A30B-462D-8F2D-68DCBBEEA6DA}"/>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5" name="CasellaDiTesto 114">
          <a:extLst>
            <a:ext uri="{FF2B5EF4-FFF2-40B4-BE49-F238E27FC236}">
              <a16:creationId xmlns:a16="http://schemas.microsoft.com/office/drawing/2014/main" id="{ED52E8B8-2E81-4640-BB15-B5014B4E8519}"/>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6" name="CasellaDiTesto 115">
          <a:extLst>
            <a:ext uri="{FF2B5EF4-FFF2-40B4-BE49-F238E27FC236}">
              <a16:creationId xmlns:a16="http://schemas.microsoft.com/office/drawing/2014/main" id="{46E987B8-73A4-44FA-B613-1F9CA92E839C}"/>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7" name="CasellaDiTesto 116">
          <a:extLst>
            <a:ext uri="{FF2B5EF4-FFF2-40B4-BE49-F238E27FC236}">
              <a16:creationId xmlns:a16="http://schemas.microsoft.com/office/drawing/2014/main" id="{BBB89A84-DF26-4E95-8E78-B8DA0A0173FB}"/>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8" name="CasellaDiTesto 117">
          <a:extLst>
            <a:ext uri="{FF2B5EF4-FFF2-40B4-BE49-F238E27FC236}">
              <a16:creationId xmlns:a16="http://schemas.microsoft.com/office/drawing/2014/main" id="{15E0BF73-7EB3-4A9A-A55B-5DC9415E8BA0}"/>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146</xdr:row>
      <xdr:rowOff>995362</xdr:rowOff>
    </xdr:from>
    <xdr:ext cx="65" cy="172227"/>
    <xdr:sp macro="" textlink="">
      <xdr:nvSpPr>
        <xdr:cNvPr id="119" name="CasellaDiTesto 118">
          <a:extLst>
            <a:ext uri="{FF2B5EF4-FFF2-40B4-BE49-F238E27FC236}">
              <a16:creationId xmlns:a16="http://schemas.microsoft.com/office/drawing/2014/main" id="{E59333DA-7CC2-4F72-8A7A-D0EE52F16022}"/>
            </a:ext>
          </a:extLst>
        </xdr:cNvPr>
        <xdr:cNvSpPr txBox="1"/>
      </xdr:nvSpPr>
      <xdr:spPr>
        <a:xfrm>
          <a:off x="5793581" y="2600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0" name="CasellaDiTesto 119">
          <a:extLst>
            <a:ext uri="{FF2B5EF4-FFF2-40B4-BE49-F238E27FC236}">
              <a16:creationId xmlns:a16="http://schemas.microsoft.com/office/drawing/2014/main" id="{57E70DF7-E90B-41C9-99EC-16906EA20DD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1" name="CasellaDiTesto 120">
          <a:extLst>
            <a:ext uri="{FF2B5EF4-FFF2-40B4-BE49-F238E27FC236}">
              <a16:creationId xmlns:a16="http://schemas.microsoft.com/office/drawing/2014/main" id="{6B0238E6-C8CE-4E48-AB03-D8C643524AE7}"/>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147</xdr:row>
      <xdr:rowOff>995362</xdr:rowOff>
    </xdr:from>
    <xdr:ext cx="65" cy="172227"/>
    <xdr:sp macro="" textlink="">
      <xdr:nvSpPr>
        <xdr:cNvPr id="122" name="CasellaDiTesto 121">
          <a:extLst>
            <a:ext uri="{FF2B5EF4-FFF2-40B4-BE49-F238E27FC236}">
              <a16:creationId xmlns:a16="http://schemas.microsoft.com/office/drawing/2014/main" id="{73DA1A2B-4F2F-433D-ACE7-86748F71C28C}"/>
            </a:ext>
          </a:extLst>
        </xdr:cNvPr>
        <xdr:cNvSpPr txBox="1"/>
      </xdr:nvSpPr>
      <xdr:spPr>
        <a:xfrm>
          <a:off x="5793581" y="2595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3" name="CasellaDiTesto 122">
          <a:extLst>
            <a:ext uri="{FF2B5EF4-FFF2-40B4-BE49-F238E27FC236}">
              <a16:creationId xmlns:a16="http://schemas.microsoft.com/office/drawing/2014/main" id="{2CEC983C-7824-439C-BEE2-12FA633886B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91</xdr:row>
      <xdr:rowOff>995362</xdr:rowOff>
    </xdr:from>
    <xdr:ext cx="65" cy="172227"/>
    <xdr:sp macro="" textlink="">
      <xdr:nvSpPr>
        <xdr:cNvPr id="124" name="CasellaDiTesto 123">
          <a:extLst>
            <a:ext uri="{FF2B5EF4-FFF2-40B4-BE49-F238E27FC236}">
              <a16:creationId xmlns:a16="http://schemas.microsoft.com/office/drawing/2014/main" id="{4A9EF56E-B047-4D86-AB82-3C31749F0C6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5" name="CasellaDiTesto 124">
          <a:extLst>
            <a:ext uri="{FF2B5EF4-FFF2-40B4-BE49-F238E27FC236}">
              <a16:creationId xmlns:a16="http://schemas.microsoft.com/office/drawing/2014/main" id="{B454D33C-AFCF-4AC0-9328-AF4F5B6A67D0}"/>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6" name="CasellaDiTesto 125">
          <a:extLst>
            <a:ext uri="{FF2B5EF4-FFF2-40B4-BE49-F238E27FC236}">
              <a16:creationId xmlns:a16="http://schemas.microsoft.com/office/drawing/2014/main" id="{32DFA993-D0ED-4C3C-97CB-015B368CAB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7" name="CasellaDiTesto 126">
          <a:extLst>
            <a:ext uri="{FF2B5EF4-FFF2-40B4-BE49-F238E27FC236}">
              <a16:creationId xmlns:a16="http://schemas.microsoft.com/office/drawing/2014/main" id="{CFA306E9-B337-4141-8CC8-3057F0F468D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28" name="CasellaDiTesto 127">
          <a:extLst>
            <a:ext uri="{FF2B5EF4-FFF2-40B4-BE49-F238E27FC236}">
              <a16:creationId xmlns:a16="http://schemas.microsoft.com/office/drawing/2014/main" id="{F3FC5269-D3A7-4C9B-B93D-9964248B954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127</xdr:row>
      <xdr:rowOff>995362</xdr:rowOff>
    </xdr:from>
    <xdr:ext cx="65" cy="172227"/>
    <xdr:sp macro="" textlink="">
      <xdr:nvSpPr>
        <xdr:cNvPr id="129" name="CasellaDiTesto 128">
          <a:extLst>
            <a:ext uri="{FF2B5EF4-FFF2-40B4-BE49-F238E27FC236}">
              <a16:creationId xmlns:a16="http://schemas.microsoft.com/office/drawing/2014/main" id="{C22F7C8A-4D35-4663-89B1-A0BF94F5140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0" name="CasellaDiTesto 129">
          <a:extLst>
            <a:ext uri="{FF2B5EF4-FFF2-40B4-BE49-F238E27FC236}">
              <a16:creationId xmlns:a16="http://schemas.microsoft.com/office/drawing/2014/main" id="{5C52E803-986D-4397-AF0E-163908C3CEA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1" name="CasellaDiTesto 130">
          <a:extLst>
            <a:ext uri="{FF2B5EF4-FFF2-40B4-BE49-F238E27FC236}">
              <a16:creationId xmlns:a16="http://schemas.microsoft.com/office/drawing/2014/main" id="{C1932D92-CE80-4F83-A4DE-8BD6D7E8666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2" name="CasellaDiTesto 131">
          <a:extLst>
            <a:ext uri="{FF2B5EF4-FFF2-40B4-BE49-F238E27FC236}">
              <a16:creationId xmlns:a16="http://schemas.microsoft.com/office/drawing/2014/main" id="{4C6DDD93-9FA2-48E2-80E2-E38AD7DF622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128</xdr:row>
      <xdr:rowOff>995362</xdr:rowOff>
    </xdr:from>
    <xdr:ext cx="65" cy="172227"/>
    <xdr:sp macro="" textlink="">
      <xdr:nvSpPr>
        <xdr:cNvPr id="133" name="CasellaDiTesto 132">
          <a:extLst>
            <a:ext uri="{FF2B5EF4-FFF2-40B4-BE49-F238E27FC236}">
              <a16:creationId xmlns:a16="http://schemas.microsoft.com/office/drawing/2014/main" id="{684B8805-7875-48B2-B8FF-BA13921A321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4" name="CasellaDiTesto 133">
          <a:extLst>
            <a:ext uri="{FF2B5EF4-FFF2-40B4-BE49-F238E27FC236}">
              <a16:creationId xmlns:a16="http://schemas.microsoft.com/office/drawing/2014/main" id="{E6BC7490-68ED-40E5-B7D9-E381813A1B7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5" name="CasellaDiTesto 134">
          <a:extLst>
            <a:ext uri="{FF2B5EF4-FFF2-40B4-BE49-F238E27FC236}">
              <a16:creationId xmlns:a16="http://schemas.microsoft.com/office/drawing/2014/main" id="{F2CC862F-2514-4510-87BE-C5834CD14ADB}"/>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36" name="CasellaDiTesto 135">
          <a:extLst>
            <a:ext uri="{FF2B5EF4-FFF2-40B4-BE49-F238E27FC236}">
              <a16:creationId xmlns:a16="http://schemas.microsoft.com/office/drawing/2014/main" id="{C7451247-2D56-417E-9EF6-88678FE006F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7" name="CasellaDiTesto 136">
          <a:extLst>
            <a:ext uri="{FF2B5EF4-FFF2-40B4-BE49-F238E27FC236}">
              <a16:creationId xmlns:a16="http://schemas.microsoft.com/office/drawing/2014/main" id="{08A8AC32-EA97-486D-86D5-D4CC1D3DC14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8" name="CasellaDiTesto 137">
          <a:extLst>
            <a:ext uri="{FF2B5EF4-FFF2-40B4-BE49-F238E27FC236}">
              <a16:creationId xmlns:a16="http://schemas.microsoft.com/office/drawing/2014/main" id="{80EB13E8-8792-4D52-893A-61B5D2D213F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39" name="CasellaDiTesto 138">
          <a:extLst>
            <a:ext uri="{FF2B5EF4-FFF2-40B4-BE49-F238E27FC236}">
              <a16:creationId xmlns:a16="http://schemas.microsoft.com/office/drawing/2014/main" id="{17219401-91EA-490D-966F-CEE5CF361A2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0" name="CasellaDiTesto 139">
          <a:extLst>
            <a:ext uri="{FF2B5EF4-FFF2-40B4-BE49-F238E27FC236}">
              <a16:creationId xmlns:a16="http://schemas.microsoft.com/office/drawing/2014/main" id="{6E3DF8FC-60C9-4DBF-A1BC-BB02F7B5662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1" name="CasellaDiTesto 140">
          <a:extLst>
            <a:ext uri="{FF2B5EF4-FFF2-40B4-BE49-F238E27FC236}">
              <a16:creationId xmlns:a16="http://schemas.microsoft.com/office/drawing/2014/main" id="{41974F11-6D53-4417-BCB4-A71A40CED4B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134</xdr:row>
      <xdr:rowOff>995362</xdr:rowOff>
    </xdr:from>
    <xdr:ext cx="65" cy="172227"/>
    <xdr:sp macro="" textlink="">
      <xdr:nvSpPr>
        <xdr:cNvPr id="142" name="CasellaDiTesto 141">
          <a:extLst>
            <a:ext uri="{FF2B5EF4-FFF2-40B4-BE49-F238E27FC236}">
              <a16:creationId xmlns:a16="http://schemas.microsoft.com/office/drawing/2014/main" id="{D7FF95DE-A7F6-4CA2-99AA-0F8BD3CAFF9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3" name="CasellaDiTesto 142">
          <a:extLst>
            <a:ext uri="{FF2B5EF4-FFF2-40B4-BE49-F238E27FC236}">
              <a16:creationId xmlns:a16="http://schemas.microsoft.com/office/drawing/2014/main" id="{BD86A01B-DE53-4DF6-9E91-887159C53C2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4" name="CasellaDiTesto 143">
          <a:extLst>
            <a:ext uri="{FF2B5EF4-FFF2-40B4-BE49-F238E27FC236}">
              <a16:creationId xmlns:a16="http://schemas.microsoft.com/office/drawing/2014/main" id="{CF30065E-9979-4837-A187-FC6A246D847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137</xdr:row>
      <xdr:rowOff>995362</xdr:rowOff>
    </xdr:from>
    <xdr:ext cx="65" cy="172227"/>
    <xdr:sp macro="" textlink="">
      <xdr:nvSpPr>
        <xdr:cNvPr id="145" name="CasellaDiTesto 144">
          <a:extLst>
            <a:ext uri="{FF2B5EF4-FFF2-40B4-BE49-F238E27FC236}">
              <a16:creationId xmlns:a16="http://schemas.microsoft.com/office/drawing/2014/main" id="{5146B8A3-880D-44D1-8CCF-CF9613D6944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6" name="CasellaDiTesto 145">
          <a:extLst>
            <a:ext uri="{FF2B5EF4-FFF2-40B4-BE49-F238E27FC236}">
              <a16:creationId xmlns:a16="http://schemas.microsoft.com/office/drawing/2014/main" id="{555CF9C0-70CF-49A2-88D4-8E87BEE7F3B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7" name="CasellaDiTesto 146">
          <a:extLst>
            <a:ext uri="{FF2B5EF4-FFF2-40B4-BE49-F238E27FC236}">
              <a16:creationId xmlns:a16="http://schemas.microsoft.com/office/drawing/2014/main" id="{81865DDA-A991-49BE-B3BA-06FEC91B4CC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48" name="CasellaDiTesto 147">
          <a:extLst>
            <a:ext uri="{FF2B5EF4-FFF2-40B4-BE49-F238E27FC236}">
              <a16:creationId xmlns:a16="http://schemas.microsoft.com/office/drawing/2014/main" id="{FB9F6DF5-664F-4F93-A0D8-EDD8A75986D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49" name="CasellaDiTesto 148">
          <a:extLst>
            <a:ext uri="{FF2B5EF4-FFF2-40B4-BE49-F238E27FC236}">
              <a16:creationId xmlns:a16="http://schemas.microsoft.com/office/drawing/2014/main" id="{C2819F97-4202-4AD6-90A8-9911C12D9C8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82</xdr:row>
      <xdr:rowOff>995362</xdr:rowOff>
    </xdr:from>
    <xdr:ext cx="65" cy="172227"/>
    <xdr:sp macro="" textlink="">
      <xdr:nvSpPr>
        <xdr:cNvPr id="150" name="CasellaDiTesto 149">
          <a:extLst>
            <a:ext uri="{FF2B5EF4-FFF2-40B4-BE49-F238E27FC236}">
              <a16:creationId xmlns:a16="http://schemas.microsoft.com/office/drawing/2014/main" id="{FBC577C6-64C9-40C2-92AB-BD49B7E3DEE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1" name="CasellaDiTesto 150">
          <a:extLst>
            <a:ext uri="{FF2B5EF4-FFF2-40B4-BE49-F238E27FC236}">
              <a16:creationId xmlns:a16="http://schemas.microsoft.com/office/drawing/2014/main" id="{F164EC23-80F5-49B6-8B12-88CFFB067F5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2" name="CasellaDiTesto 151">
          <a:extLst>
            <a:ext uri="{FF2B5EF4-FFF2-40B4-BE49-F238E27FC236}">
              <a16:creationId xmlns:a16="http://schemas.microsoft.com/office/drawing/2014/main" id="{D12E05FB-EA93-4E8C-B4DB-AE37746E9CC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3" name="CasellaDiTesto 152">
          <a:extLst>
            <a:ext uri="{FF2B5EF4-FFF2-40B4-BE49-F238E27FC236}">
              <a16:creationId xmlns:a16="http://schemas.microsoft.com/office/drawing/2014/main" id="{AD4B4567-9B1F-470D-A3BE-472B760DE09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83</xdr:row>
      <xdr:rowOff>995362</xdr:rowOff>
    </xdr:from>
    <xdr:ext cx="65" cy="172227"/>
    <xdr:sp macro="" textlink="">
      <xdr:nvSpPr>
        <xdr:cNvPr id="154" name="CasellaDiTesto 153">
          <a:extLst>
            <a:ext uri="{FF2B5EF4-FFF2-40B4-BE49-F238E27FC236}">
              <a16:creationId xmlns:a16="http://schemas.microsoft.com/office/drawing/2014/main" id="{3CB76B62-4702-4DA2-AE98-142F40351134}"/>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5" name="CasellaDiTesto 154">
          <a:extLst>
            <a:ext uri="{FF2B5EF4-FFF2-40B4-BE49-F238E27FC236}">
              <a16:creationId xmlns:a16="http://schemas.microsoft.com/office/drawing/2014/main" id="{718F2E66-AD2A-4DF3-B9DF-DA13CAEF91EA}"/>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6" name="CasellaDiTesto 155">
          <a:extLst>
            <a:ext uri="{FF2B5EF4-FFF2-40B4-BE49-F238E27FC236}">
              <a16:creationId xmlns:a16="http://schemas.microsoft.com/office/drawing/2014/main" id="{6F5CB5BB-D1A8-4174-89B6-24CCAE78144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84</xdr:row>
      <xdr:rowOff>995362</xdr:rowOff>
    </xdr:from>
    <xdr:ext cx="65" cy="172227"/>
    <xdr:sp macro="" textlink="">
      <xdr:nvSpPr>
        <xdr:cNvPr id="157" name="CasellaDiTesto 156">
          <a:extLst>
            <a:ext uri="{FF2B5EF4-FFF2-40B4-BE49-F238E27FC236}">
              <a16:creationId xmlns:a16="http://schemas.microsoft.com/office/drawing/2014/main" id="{01F99716-7097-46A2-89DF-EBBCB03D523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8" name="CasellaDiTesto 157">
          <a:extLst>
            <a:ext uri="{FF2B5EF4-FFF2-40B4-BE49-F238E27FC236}">
              <a16:creationId xmlns:a16="http://schemas.microsoft.com/office/drawing/2014/main" id="{8D259D60-F05F-4AF4-BD02-D7D6D875105F}"/>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59" name="CasellaDiTesto 158">
          <a:extLst>
            <a:ext uri="{FF2B5EF4-FFF2-40B4-BE49-F238E27FC236}">
              <a16:creationId xmlns:a16="http://schemas.microsoft.com/office/drawing/2014/main" id="{23460322-8D4D-4608-A9A7-D6EEECAAC77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0" name="CasellaDiTesto 159">
          <a:extLst>
            <a:ext uri="{FF2B5EF4-FFF2-40B4-BE49-F238E27FC236}">
              <a16:creationId xmlns:a16="http://schemas.microsoft.com/office/drawing/2014/main" id="{3DDEB90A-95B0-4A70-A341-AA819683D6A2}"/>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1" name="CasellaDiTesto 160">
          <a:extLst>
            <a:ext uri="{FF2B5EF4-FFF2-40B4-BE49-F238E27FC236}">
              <a16:creationId xmlns:a16="http://schemas.microsoft.com/office/drawing/2014/main" id="{1873B650-0867-4104-ABBC-0431DFD1991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2" name="CasellaDiTesto 161">
          <a:extLst>
            <a:ext uri="{FF2B5EF4-FFF2-40B4-BE49-F238E27FC236}">
              <a16:creationId xmlns:a16="http://schemas.microsoft.com/office/drawing/2014/main" id="{3E8BC6C8-64FD-4453-B4D2-EAE028A7199C}"/>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89</xdr:row>
      <xdr:rowOff>995362</xdr:rowOff>
    </xdr:from>
    <xdr:ext cx="65" cy="172227"/>
    <xdr:sp macro="" textlink="">
      <xdr:nvSpPr>
        <xdr:cNvPr id="163" name="CasellaDiTesto 162">
          <a:extLst>
            <a:ext uri="{FF2B5EF4-FFF2-40B4-BE49-F238E27FC236}">
              <a16:creationId xmlns:a16="http://schemas.microsoft.com/office/drawing/2014/main" id="{EBE2D6FC-34F6-40A4-98D8-858218AC693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4" name="CasellaDiTesto 163">
          <a:extLst>
            <a:ext uri="{FF2B5EF4-FFF2-40B4-BE49-F238E27FC236}">
              <a16:creationId xmlns:a16="http://schemas.microsoft.com/office/drawing/2014/main" id="{76239A5C-1D46-4AB8-B22B-D6B221660F5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5" name="CasellaDiTesto 164">
          <a:extLst>
            <a:ext uri="{FF2B5EF4-FFF2-40B4-BE49-F238E27FC236}">
              <a16:creationId xmlns:a16="http://schemas.microsoft.com/office/drawing/2014/main" id="{A78E7226-0AA6-4E23-8187-7A7446E35078}"/>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92</xdr:row>
      <xdr:rowOff>995362</xdr:rowOff>
    </xdr:from>
    <xdr:ext cx="65" cy="172227"/>
    <xdr:sp macro="" textlink="">
      <xdr:nvSpPr>
        <xdr:cNvPr id="166" name="CasellaDiTesto 165">
          <a:extLst>
            <a:ext uri="{FF2B5EF4-FFF2-40B4-BE49-F238E27FC236}">
              <a16:creationId xmlns:a16="http://schemas.microsoft.com/office/drawing/2014/main" id="{03E4F0DC-BBF0-4FC7-BBA2-BC199F9B5B7D}"/>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7" name="CasellaDiTesto 166">
          <a:extLst>
            <a:ext uri="{FF2B5EF4-FFF2-40B4-BE49-F238E27FC236}">
              <a16:creationId xmlns:a16="http://schemas.microsoft.com/office/drawing/2014/main" id="{F6807679-B2B0-44A3-9F91-47D9D414D7B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8" name="CasellaDiTesto 167">
          <a:extLst>
            <a:ext uri="{FF2B5EF4-FFF2-40B4-BE49-F238E27FC236}">
              <a16:creationId xmlns:a16="http://schemas.microsoft.com/office/drawing/2014/main" id="{064671F9-8F2E-45D1-A5E5-60FE698208B6}"/>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69" name="CasellaDiTesto 168">
          <a:extLst>
            <a:ext uri="{FF2B5EF4-FFF2-40B4-BE49-F238E27FC236}">
              <a16:creationId xmlns:a16="http://schemas.microsoft.com/office/drawing/2014/main" id="{EE4E3AC7-1CB8-436F-909C-C642BBAE6C2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0" name="CasellaDiTesto 169">
          <a:extLst>
            <a:ext uri="{FF2B5EF4-FFF2-40B4-BE49-F238E27FC236}">
              <a16:creationId xmlns:a16="http://schemas.microsoft.com/office/drawing/2014/main" id="{1D2DC5C5-E841-40D6-89C8-E90D3D368283}"/>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1" name="CasellaDiTesto 170">
          <a:extLst>
            <a:ext uri="{FF2B5EF4-FFF2-40B4-BE49-F238E27FC236}">
              <a16:creationId xmlns:a16="http://schemas.microsoft.com/office/drawing/2014/main" id="{2E15B3C8-28D7-4C0E-8626-BA63681A6039}"/>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146</xdr:row>
      <xdr:rowOff>995362</xdr:rowOff>
    </xdr:from>
    <xdr:ext cx="65" cy="172227"/>
    <xdr:sp macro="" textlink="">
      <xdr:nvSpPr>
        <xdr:cNvPr id="172" name="CasellaDiTesto 171">
          <a:extLst>
            <a:ext uri="{FF2B5EF4-FFF2-40B4-BE49-F238E27FC236}">
              <a16:creationId xmlns:a16="http://schemas.microsoft.com/office/drawing/2014/main" id="{DDF24B39-81E2-4A31-B7B3-59C9115F18D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3" name="CasellaDiTesto 172">
          <a:extLst>
            <a:ext uri="{FF2B5EF4-FFF2-40B4-BE49-F238E27FC236}">
              <a16:creationId xmlns:a16="http://schemas.microsoft.com/office/drawing/2014/main" id="{E5A71EDB-B793-4242-9EDD-0360F5371395}"/>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4" name="CasellaDiTesto 173">
          <a:extLst>
            <a:ext uri="{FF2B5EF4-FFF2-40B4-BE49-F238E27FC236}">
              <a16:creationId xmlns:a16="http://schemas.microsoft.com/office/drawing/2014/main" id="{93DA98E6-E744-4DBD-A11C-9163FBB2C547}"/>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147</xdr:row>
      <xdr:rowOff>995362</xdr:rowOff>
    </xdr:from>
    <xdr:ext cx="65" cy="172227"/>
    <xdr:sp macro="" textlink="">
      <xdr:nvSpPr>
        <xdr:cNvPr id="175" name="CasellaDiTesto 174">
          <a:extLst>
            <a:ext uri="{FF2B5EF4-FFF2-40B4-BE49-F238E27FC236}">
              <a16:creationId xmlns:a16="http://schemas.microsoft.com/office/drawing/2014/main" id="{D04942B3-203D-4718-9141-1518575E91D1}"/>
            </a:ext>
          </a:extLst>
        </xdr:cNvPr>
        <xdr:cNvSpPr txBox="1"/>
      </xdr:nvSpPr>
      <xdr:spPr>
        <a:xfrm>
          <a:off x="5795282" y="26397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6" name="CasellaDiTesto 175">
          <a:extLst>
            <a:ext uri="{FF2B5EF4-FFF2-40B4-BE49-F238E27FC236}">
              <a16:creationId xmlns:a16="http://schemas.microsoft.com/office/drawing/2014/main" id="{C7BF1A19-272E-4678-AEF2-826EDA330D58}"/>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7" name="CasellaDiTesto 176">
          <a:extLst>
            <a:ext uri="{FF2B5EF4-FFF2-40B4-BE49-F238E27FC236}">
              <a16:creationId xmlns:a16="http://schemas.microsoft.com/office/drawing/2014/main" id="{0212D3E7-80C4-4442-A25D-B3EA6D78F30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166</xdr:row>
      <xdr:rowOff>995362</xdr:rowOff>
    </xdr:from>
    <xdr:ext cx="65" cy="172227"/>
    <xdr:sp macro="" textlink="">
      <xdr:nvSpPr>
        <xdr:cNvPr id="178" name="CasellaDiTesto 177">
          <a:extLst>
            <a:ext uri="{FF2B5EF4-FFF2-40B4-BE49-F238E27FC236}">
              <a16:creationId xmlns:a16="http://schemas.microsoft.com/office/drawing/2014/main" id="{9004FC83-2709-4E7A-9F9F-4534390C8443}"/>
            </a:ext>
          </a:extLst>
        </xdr:cNvPr>
        <xdr:cNvSpPr txBox="1"/>
      </xdr:nvSpPr>
      <xdr:spPr>
        <a:xfrm>
          <a:off x="6774656"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79" name="CasellaDiTesto 178">
          <a:extLst>
            <a:ext uri="{FF2B5EF4-FFF2-40B4-BE49-F238E27FC236}">
              <a16:creationId xmlns:a16="http://schemas.microsoft.com/office/drawing/2014/main" id="{000039A6-1CF5-4043-AAF4-F0F1E7D5A198}"/>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0" name="CasellaDiTesto 179">
          <a:extLst>
            <a:ext uri="{FF2B5EF4-FFF2-40B4-BE49-F238E27FC236}">
              <a16:creationId xmlns:a16="http://schemas.microsoft.com/office/drawing/2014/main" id="{DE4772B4-E531-46BC-ABDE-FFA60B727D0A}"/>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166</xdr:row>
      <xdr:rowOff>995362</xdr:rowOff>
    </xdr:from>
    <xdr:ext cx="65" cy="172227"/>
    <xdr:sp macro="" textlink="">
      <xdr:nvSpPr>
        <xdr:cNvPr id="181" name="CasellaDiTesto 180">
          <a:extLst>
            <a:ext uri="{FF2B5EF4-FFF2-40B4-BE49-F238E27FC236}">
              <a16:creationId xmlns:a16="http://schemas.microsoft.com/office/drawing/2014/main" id="{948694A5-0126-44E9-B068-F397EDFE6559}"/>
            </a:ext>
          </a:extLst>
        </xdr:cNvPr>
        <xdr:cNvSpPr txBox="1"/>
      </xdr:nvSpPr>
      <xdr:spPr>
        <a:xfrm>
          <a:off x="14094619" y="1001148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2" name="CasellaDiTesto 181">
          <a:extLst>
            <a:ext uri="{FF2B5EF4-FFF2-40B4-BE49-F238E27FC236}">
              <a16:creationId xmlns:a16="http://schemas.microsoft.com/office/drawing/2014/main" id="{AB2B85A6-D6D2-48EB-95A4-0F5B1B66BF15}"/>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3" name="CasellaDiTesto 182">
          <a:extLst>
            <a:ext uri="{FF2B5EF4-FFF2-40B4-BE49-F238E27FC236}">
              <a16:creationId xmlns:a16="http://schemas.microsoft.com/office/drawing/2014/main" id="{CDEA2266-06E9-4CF1-B393-656AE3C1E680}"/>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167</xdr:row>
      <xdr:rowOff>995362</xdr:rowOff>
    </xdr:from>
    <xdr:ext cx="65" cy="172227"/>
    <xdr:sp macro="" textlink="">
      <xdr:nvSpPr>
        <xdr:cNvPr id="184" name="CasellaDiTesto 183">
          <a:extLst>
            <a:ext uri="{FF2B5EF4-FFF2-40B4-BE49-F238E27FC236}">
              <a16:creationId xmlns:a16="http://schemas.microsoft.com/office/drawing/2014/main" id="{22C518F4-06D7-415A-B148-6924A9F9794C}"/>
            </a:ext>
          </a:extLst>
        </xdr:cNvPr>
        <xdr:cNvSpPr txBox="1"/>
      </xdr:nvSpPr>
      <xdr:spPr>
        <a:xfrm>
          <a:off x="6774656"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5" name="CasellaDiTesto 184">
          <a:extLst>
            <a:ext uri="{FF2B5EF4-FFF2-40B4-BE49-F238E27FC236}">
              <a16:creationId xmlns:a16="http://schemas.microsoft.com/office/drawing/2014/main" id="{F2F6ADD7-A9DF-4BED-8844-B973855FA117}"/>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6" name="CasellaDiTesto 185">
          <a:extLst>
            <a:ext uri="{FF2B5EF4-FFF2-40B4-BE49-F238E27FC236}">
              <a16:creationId xmlns:a16="http://schemas.microsoft.com/office/drawing/2014/main" id="{4DE5A3C1-4FBF-4952-9343-71AF2C856617}"/>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167</xdr:row>
      <xdr:rowOff>995362</xdr:rowOff>
    </xdr:from>
    <xdr:ext cx="65" cy="172227"/>
    <xdr:sp macro="" textlink="">
      <xdr:nvSpPr>
        <xdr:cNvPr id="187" name="CasellaDiTesto 186">
          <a:extLst>
            <a:ext uri="{FF2B5EF4-FFF2-40B4-BE49-F238E27FC236}">
              <a16:creationId xmlns:a16="http://schemas.microsoft.com/office/drawing/2014/main" id="{AFABEFC9-0695-49B9-AD82-306A417D97C0}"/>
            </a:ext>
          </a:extLst>
        </xdr:cNvPr>
        <xdr:cNvSpPr txBox="1"/>
      </xdr:nvSpPr>
      <xdr:spPr>
        <a:xfrm>
          <a:off x="14094619" y="206354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88" name="CasellaDiTesto 187">
          <a:extLst>
            <a:ext uri="{FF2B5EF4-FFF2-40B4-BE49-F238E27FC236}">
              <a16:creationId xmlns:a16="http://schemas.microsoft.com/office/drawing/2014/main" id="{AF6B0178-7EC1-488E-B086-6F2100A44B4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89" name="CasellaDiTesto 188">
          <a:extLst>
            <a:ext uri="{FF2B5EF4-FFF2-40B4-BE49-F238E27FC236}">
              <a16:creationId xmlns:a16="http://schemas.microsoft.com/office/drawing/2014/main" id="{00877090-BD00-4F7C-A2E5-CF889EA04B62}"/>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90" name="CasellaDiTesto 189">
          <a:extLst>
            <a:ext uri="{FF2B5EF4-FFF2-40B4-BE49-F238E27FC236}">
              <a16:creationId xmlns:a16="http://schemas.microsoft.com/office/drawing/2014/main" id="{6A5FE76B-4DBA-4192-A834-94AEA7BC5B5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1" name="CasellaDiTesto 190">
          <a:extLst>
            <a:ext uri="{FF2B5EF4-FFF2-40B4-BE49-F238E27FC236}">
              <a16:creationId xmlns:a16="http://schemas.microsoft.com/office/drawing/2014/main" id="{B861974A-4054-40F2-8B43-AC3D4848DD3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129</xdr:row>
      <xdr:rowOff>995362</xdr:rowOff>
    </xdr:from>
    <xdr:ext cx="65" cy="172227"/>
    <xdr:sp macro="" textlink="">
      <xdr:nvSpPr>
        <xdr:cNvPr id="192" name="CasellaDiTesto 191">
          <a:extLst>
            <a:ext uri="{FF2B5EF4-FFF2-40B4-BE49-F238E27FC236}">
              <a16:creationId xmlns:a16="http://schemas.microsoft.com/office/drawing/2014/main" id="{E4076CDD-6DD3-4A62-AC73-79F96F1B2F55}"/>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3" name="CasellaDiTesto 192">
          <a:extLst>
            <a:ext uri="{FF2B5EF4-FFF2-40B4-BE49-F238E27FC236}">
              <a16:creationId xmlns:a16="http://schemas.microsoft.com/office/drawing/2014/main" id="{57CC3ED8-5931-4AC6-B0ED-1CE602C13A9C}"/>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4" name="CasellaDiTesto 193">
          <a:extLst>
            <a:ext uri="{FF2B5EF4-FFF2-40B4-BE49-F238E27FC236}">
              <a16:creationId xmlns:a16="http://schemas.microsoft.com/office/drawing/2014/main" id="{A4FE1E00-C183-4FF1-AE95-97984368279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5" name="CasellaDiTesto 194">
          <a:extLst>
            <a:ext uri="{FF2B5EF4-FFF2-40B4-BE49-F238E27FC236}">
              <a16:creationId xmlns:a16="http://schemas.microsoft.com/office/drawing/2014/main" id="{C2187D5F-4FE9-4E95-A8A5-828296B0AD4A}"/>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130</xdr:row>
      <xdr:rowOff>995362</xdr:rowOff>
    </xdr:from>
    <xdr:ext cx="65" cy="172227"/>
    <xdr:sp macro="" textlink="">
      <xdr:nvSpPr>
        <xdr:cNvPr id="196" name="CasellaDiTesto 195">
          <a:extLst>
            <a:ext uri="{FF2B5EF4-FFF2-40B4-BE49-F238E27FC236}">
              <a16:creationId xmlns:a16="http://schemas.microsoft.com/office/drawing/2014/main" id="{4A0C006C-6B62-41A3-A1E4-A4434331B3B8}"/>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7" name="CasellaDiTesto 196">
          <a:extLst>
            <a:ext uri="{FF2B5EF4-FFF2-40B4-BE49-F238E27FC236}">
              <a16:creationId xmlns:a16="http://schemas.microsoft.com/office/drawing/2014/main" id="{96EDB2CB-92C6-461B-92CC-0A9F9517CBEF}"/>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8" name="CasellaDiTesto 197">
          <a:extLst>
            <a:ext uri="{FF2B5EF4-FFF2-40B4-BE49-F238E27FC236}">
              <a16:creationId xmlns:a16="http://schemas.microsoft.com/office/drawing/2014/main" id="{7C9FA129-6687-492B-A560-42C332F45E3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131</xdr:row>
      <xdr:rowOff>995362</xdr:rowOff>
    </xdr:from>
    <xdr:ext cx="65" cy="172227"/>
    <xdr:sp macro="" textlink="">
      <xdr:nvSpPr>
        <xdr:cNvPr id="199" name="CasellaDiTesto 198">
          <a:extLst>
            <a:ext uri="{FF2B5EF4-FFF2-40B4-BE49-F238E27FC236}">
              <a16:creationId xmlns:a16="http://schemas.microsoft.com/office/drawing/2014/main" id="{68BE908D-5EEC-4F34-8547-8C35A242C59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0" name="CasellaDiTesto 199">
          <a:extLst>
            <a:ext uri="{FF2B5EF4-FFF2-40B4-BE49-F238E27FC236}">
              <a16:creationId xmlns:a16="http://schemas.microsoft.com/office/drawing/2014/main" id="{740119F8-15F9-45FE-B34B-C8A424C70F4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1" name="CasellaDiTesto 200">
          <a:extLst>
            <a:ext uri="{FF2B5EF4-FFF2-40B4-BE49-F238E27FC236}">
              <a16:creationId xmlns:a16="http://schemas.microsoft.com/office/drawing/2014/main" id="{85378A49-8C71-4B77-AF3E-D07C5792003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2" name="CasellaDiTesto 201">
          <a:extLst>
            <a:ext uri="{FF2B5EF4-FFF2-40B4-BE49-F238E27FC236}">
              <a16:creationId xmlns:a16="http://schemas.microsoft.com/office/drawing/2014/main" id="{134BD830-E0C0-43B7-9183-B452C68CEC1F}"/>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3" name="CasellaDiTesto 202">
          <a:extLst>
            <a:ext uri="{FF2B5EF4-FFF2-40B4-BE49-F238E27FC236}">
              <a16:creationId xmlns:a16="http://schemas.microsoft.com/office/drawing/2014/main" id="{8F42E37F-43B4-4491-943B-2CDDB2332297}"/>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4" name="CasellaDiTesto 203">
          <a:extLst>
            <a:ext uri="{FF2B5EF4-FFF2-40B4-BE49-F238E27FC236}">
              <a16:creationId xmlns:a16="http://schemas.microsoft.com/office/drawing/2014/main" id="{D1E12B1E-4772-4520-8C17-42FF6FAE19FA}"/>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136</xdr:row>
      <xdr:rowOff>995362</xdr:rowOff>
    </xdr:from>
    <xdr:ext cx="65" cy="172227"/>
    <xdr:sp macro="" textlink="">
      <xdr:nvSpPr>
        <xdr:cNvPr id="205" name="CasellaDiTesto 204">
          <a:extLst>
            <a:ext uri="{FF2B5EF4-FFF2-40B4-BE49-F238E27FC236}">
              <a16:creationId xmlns:a16="http://schemas.microsoft.com/office/drawing/2014/main" id="{8F86E0D2-A328-4022-B9D6-C6422E9924E0}"/>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6" name="CasellaDiTesto 205">
          <a:extLst>
            <a:ext uri="{FF2B5EF4-FFF2-40B4-BE49-F238E27FC236}">
              <a16:creationId xmlns:a16="http://schemas.microsoft.com/office/drawing/2014/main" id="{A2CFA0AF-DECF-4270-B681-E6D8C4C901A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7" name="CasellaDiTesto 206">
          <a:extLst>
            <a:ext uri="{FF2B5EF4-FFF2-40B4-BE49-F238E27FC236}">
              <a16:creationId xmlns:a16="http://schemas.microsoft.com/office/drawing/2014/main" id="{8E24AE01-9340-4991-AE53-C592A777FA9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139</xdr:row>
      <xdr:rowOff>995362</xdr:rowOff>
    </xdr:from>
    <xdr:ext cx="65" cy="172227"/>
    <xdr:sp macro="" textlink="">
      <xdr:nvSpPr>
        <xdr:cNvPr id="208" name="CasellaDiTesto 207">
          <a:extLst>
            <a:ext uri="{FF2B5EF4-FFF2-40B4-BE49-F238E27FC236}">
              <a16:creationId xmlns:a16="http://schemas.microsoft.com/office/drawing/2014/main" id="{7D0D6A1D-D41B-48C5-9AC6-FFB2DDFC7E0B}"/>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09" name="CasellaDiTesto 208">
          <a:extLst>
            <a:ext uri="{FF2B5EF4-FFF2-40B4-BE49-F238E27FC236}">
              <a16:creationId xmlns:a16="http://schemas.microsoft.com/office/drawing/2014/main" id="{8B6D5A8E-5310-4DAA-815F-FE3DCE6296F0}"/>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0" name="CasellaDiTesto 209">
          <a:extLst>
            <a:ext uri="{FF2B5EF4-FFF2-40B4-BE49-F238E27FC236}">
              <a16:creationId xmlns:a16="http://schemas.microsoft.com/office/drawing/2014/main" id="{4C831C12-8CB8-409C-A51F-61869FF60A75}"/>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1" name="CasellaDiTesto 210">
          <a:extLst>
            <a:ext uri="{FF2B5EF4-FFF2-40B4-BE49-F238E27FC236}">
              <a16:creationId xmlns:a16="http://schemas.microsoft.com/office/drawing/2014/main" id="{0F4E1A0C-F696-4F36-8C0A-1A5DE6293B8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2" name="CasellaDiTesto 211">
          <a:extLst>
            <a:ext uri="{FF2B5EF4-FFF2-40B4-BE49-F238E27FC236}">
              <a16:creationId xmlns:a16="http://schemas.microsoft.com/office/drawing/2014/main" id="{ED3EC02B-A249-4C1C-B8A5-22F39FBD915B}"/>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3" name="CasellaDiTesto 212">
          <a:extLst>
            <a:ext uri="{FF2B5EF4-FFF2-40B4-BE49-F238E27FC236}">
              <a16:creationId xmlns:a16="http://schemas.microsoft.com/office/drawing/2014/main" id="{1AE91232-B7E3-4267-A7E1-2AAD7F26DCF3}"/>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148</xdr:row>
      <xdr:rowOff>995362</xdr:rowOff>
    </xdr:from>
    <xdr:ext cx="65" cy="172227"/>
    <xdr:sp macro="" textlink="">
      <xdr:nvSpPr>
        <xdr:cNvPr id="214" name="CasellaDiTesto 213">
          <a:extLst>
            <a:ext uri="{FF2B5EF4-FFF2-40B4-BE49-F238E27FC236}">
              <a16:creationId xmlns:a16="http://schemas.microsoft.com/office/drawing/2014/main" id="{31CCCB8C-6388-466A-B491-4A8F317909A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5" name="CasellaDiTesto 214">
          <a:extLst>
            <a:ext uri="{FF2B5EF4-FFF2-40B4-BE49-F238E27FC236}">
              <a16:creationId xmlns:a16="http://schemas.microsoft.com/office/drawing/2014/main" id="{80C98E7F-ACF3-4CAC-8898-57F370D47276}"/>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6" name="CasellaDiTesto 215">
          <a:extLst>
            <a:ext uri="{FF2B5EF4-FFF2-40B4-BE49-F238E27FC236}">
              <a16:creationId xmlns:a16="http://schemas.microsoft.com/office/drawing/2014/main" id="{D4E0DE0D-0B8A-4DCD-9204-8B99CCC931B8}"/>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149</xdr:row>
      <xdr:rowOff>995362</xdr:rowOff>
    </xdr:from>
    <xdr:ext cx="65" cy="172227"/>
    <xdr:sp macro="" textlink="">
      <xdr:nvSpPr>
        <xdr:cNvPr id="217" name="CasellaDiTesto 216">
          <a:extLst>
            <a:ext uri="{FF2B5EF4-FFF2-40B4-BE49-F238E27FC236}">
              <a16:creationId xmlns:a16="http://schemas.microsoft.com/office/drawing/2014/main" id="{82A7F12F-1CCA-4276-982A-4137F71386C4}"/>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18" name="CasellaDiTesto 217">
          <a:extLst>
            <a:ext uri="{FF2B5EF4-FFF2-40B4-BE49-F238E27FC236}">
              <a16:creationId xmlns:a16="http://schemas.microsoft.com/office/drawing/2014/main" id="{AB3CFB3B-5B6E-4ABD-BD3F-2F7FBDF3CAA9}"/>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19" name="CasellaDiTesto 218">
          <a:extLst>
            <a:ext uri="{FF2B5EF4-FFF2-40B4-BE49-F238E27FC236}">
              <a16:creationId xmlns:a16="http://schemas.microsoft.com/office/drawing/2014/main" id="{99A5EB47-D1A6-4373-B7F6-57D571AA27ED}"/>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168</xdr:row>
      <xdr:rowOff>995362</xdr:rowOff>
    </xdr:from>
    <xdr:ext cx="65" cy="172227"/>
    <xdr:sp macro="" textlink="">
      <xdr:nvSpPr>
        <xdr:cNvPr id="220" name="CasellaDiTesto 219">
          <a:extLst>
            <a:ext uri="{FF2B5EF4-FFF2-40B4-BE49-F238E27FC236}">
              <a16:creationId xmlns:a16="http://schemas.microsoft.com/office/drawing/2014/main" id="{EE83B596-BC74-4E3B-B8BF-355E1F0053E3}"/>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1" name="CasellaDiTesto 220">
          <a:extLst>
            <a:ext uri="{FF2B5EF4-FFF2-40B4-BE49-F238E27FC236}">
              <a16:creationId xmlns:a16="http://schemas.microsoft.com/office/drawing/2014/main" id="{332E2232-BBD9-4CCE-A679-965186396DDE}"/>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2" name="CasellaDiTesto 221">
          <a:extLst>
            <a:ext uri="{FF2B5EF4-FFF2-40B4-BE49-F238E27FC236}">
              <a16:creationId xmlns:a16="http://schemas.microsoft.com/office/drawing/2014/main" id="{CA6E17EA-F383-4F04-9A28-EAC3A99AD5E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169</xdr:row>
      <xdr:rowOff>995362</xdr:rowOff>
    </xdr:from>
    <xdr:ext cx="65" cy="172227"/>
    <xdr:sp macro="" textlink="">
      <xdr:nvSpPr>
        <xdr:cNvPr id="223" name="CasellaDiTesto 222">
          <a:extLst>
            <a:ext uri="{FF2B5EF4-FFF2-40B4-BE49-F238E27FC236}">
              <a16:creationId xmlns:a16="http://schemas.microsoft.com/office/drawing/2014/main" id="{4AF727A2-3753-4EDE-8B4A-404137CA1DA1}"/>
            </a:ext>
          </a:extLst>
        </xdr:cNvPr>
        <xdr:cNvSpPr txBox="1"/>
      </xdr:nvSpPr>
      <xdr:spPr>
        <a:xfrm>
          <a:off x="14308931" y="117395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4" name="CasellaDiTesto 223">
          <a:extLst>
            <a:ext uri="{FF2B5EF4-FFF2-40B4-BE49-F238E27FC236}">
              <a16:creationId xmlns:a16="http://schemas.microsoft.com/office/drawing/2014/main" id="{5926AA3D-69BC-4192-ADF5-A954FD430D09}"/>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5" name="CasellaDiTesto 224">
          <a:extLst>
            <a:ext uri="{FF2B5EF4-FFF2-40B4-BE49-F238E27FC236}">
              <a16:creationId xmlns:a16="http://schemas.microsoft.com/office/drawing/2014/main" id="{01ACE62E-E768-4CDC-A255-CF8E6EDA2F9C}"/>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170</xdr:row>
      <xdr:rowOff>995362</xdr:rowOff>
    </xdr:from>
    <xdr:ext cx="65" cy="172227"/>
    <xdr:sp macro="" textlink="">
      <xdr:nvSpPr>
        <xdr:cNvPr id="226" name="CasellaDiTesto 225">
          <a:extLst>
            <a:ext uri="{FF2B5EF4-FFF2-40B4-BE49-F238E27FC236}">
              <a16:creationId xmlns:a16="http://schemas.microsoft.com/office/drawing/2014/main" id="{018C2018-E7BF-4A1A-A5B3-44257DFA9337}"/>
            </a:ext>
          </a:extLst>
        </xdr:cNvPr>
        <xdr:cNvSpPr txBox="1"/>
      </xdr:nvSpPr>
      <xdr:spPr>
        <a:xfrm>
          <a:off x="14308931" y="9507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7" name="CasellaDiTesto 226">
          <a:extLst>
            <a:ext uri="{FF2B5EF4-FFF2-40B4-BE49-F238E27FC236}">
              <a16:creationId xmlns:a16="http://schemas.microsoft.com/office/drawing/2014/main" id="{91604BA6-3C9A-4317-8D4B-4755AC40EBE4}"/>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8" name="CasellaDiTesto 227">
          <a:extLst>
            <a:ext uri="{FF2B5EF4-FFF2-40B4-BE49-F238E27FC236}">
              <a16:creationId xmlns:a16="http://schemas.microsoft.com/office/drawing/2014/main" id="{E52F1D1D-42ED-469F-A36E-E90A295126D3}"/>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3943350</xdr:colOff>
      <xdr:row>171</xdr:row>
      <xdr:rowOff>995362</xdr:rowOff>
    </xdr:from>
    <xdr:ext cx="65" cy="172227"/>
    <xdr:sp macro="" textlink="">
      <xdr:nvSpPr>
        <xdr:cNvPr id="229" name="CasellaDiTesto 228">
          <a:extLst>
            <a:ext uri="{FF2B5EF4-FFF2-40B4-BE49-F238E27FC236}">
              <a16:creationId xmlns:a16="http://schemas.microsoft.com/office/drawing/2014/main" id="{BEBDDA59-36E5-4075-9EEB-6A74C7738755}"/>
            </a:ext>
          </a:extLst>
        </xdr:cNvPr>
        <xdr:cNvSpPr txBox="1"/>
      </xdr:nvSpPr>
      <xdr:spPr>
        <a:xfrm>
          <a:off x="14308931" y="94683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7"/>
  <sheetViews>
    <sheetView showGridLines="0" zoomScale="75" zoomScaleNormal="75" workbookViewId="0">
      <pane ySplit="5" topLeftCell="A6" activePane="bottomLeft" state="frozen"/>
      <selection pane="bottomLeft" activeCell="B6" sqref="B6"/>
    </sheetView>
  </sheetViews>
  <sheetFormatPr defaultColWidth="20.7109375" defaultRowHeight="80.25" customHeight="1"/>
  <cols>
    <col min="1" max="1" width="4.42578125" style="9" bestFit="1" customWidth="1"/>
    <col min="2" max="2" width="25.5703125" customWidth="1"/>
    <col min="3" max="3" width="20.5703125" bestFit="1" customWidth="1"/>
    <col min="4" max="4" width="54.28515625" style="10" customWidth="1"/>
    <col min="5" max="5" width="20" style="9" customWidth="1"/>
    <col min="6" max="6" width="48.28515625" style="9" customWidth="1"/>
    <col min="7" max="7" width="41.5703125" style="26" customWidth="1"/>
    <col min="8" max="8" width="25.42578125" style="26" customWidth="1"/>
    <col min="9" max="9" width="14.28515625" style="26" customWidth="1"/>
    <col min="10" max="10" width="12.85546875" style="69" customWidth="1"/>
    <col min="11" max="11" width="28.42578125" style="20" bestFit="1" customWidth="1"/>
    <col min="12" max="12" width="24" customWidth="1"/>
    <col min="13" max="13" width="18.140625" customWidth="1"/>
  </cols>
  <sheetData>
    <row r="1" spans="1:13" ht="19.5"/>
    <row r="2" spans="1:13" ht="15">
      <c r="H2" s="125"/>
      <c r="I2" s="125"/>
      <c r="J2" s="135"/>
      <c r="K2" s="164"/>
      <c r="L2" s="164"/>
      <c r="M2" s="136"/>
    </row>
    <row r="3" spans="1:13" ht="15">
      <c r="C3" s="16"/>
      <c r="D3" s="16" t="s">
        <v>586</v>
      </c>
      <c r="H3" s="125"/>
      <c r="I3" s="125"/>
      <c r="J3" s="125"/>
      <c r="K3" s="125"/>
      <c r="L3" s="126"/>
      <c r="M3" s="126"/>
    </row>
    <row r="4" spans="1:13" ht="19.5"/>
    <row r="5" spans="1:13" ht="60">
      <c r="B5" s="6" t="s">
        <v>0</v>
      </c>
      <c r="C5" s="6" t="s">
        <v>81</v>
      </c>
      <c r="D5" s="6" t="s">
        <v>1</v>
      </c>
      <c r="E5" s="6" t="s">
        <v>2</v>
      </c>
      <c r="F5" s="6" t="s">
        <v>25</v>
      </c>
      <c r="G5" s="6" t="s">
        <v>84</v>
      </c>
      <c r="H5" s="6" t="s">
        <v>276</v>
      </c>
      <c r="I5" s="6" t="s">
        <v>277</v>
      </c>
      <c r="J5" s="81" t="s">
        <v>275</v>
      </c>
      <c r="K5" s="21" t="s">
        <v>587</v>
      </c>
      <c r="L5" s="21" t="s">
        <v>588</v>
      </c>
      <c r="M5" s="35" t="s">
        <v>145</v>
      </c>
    </row>
    <row r="6" spans="1:13" ht="99.95" customHeight="1">
      <c r="A6" s="9">
        <v>1</v>
      </c>
      <c r="B6" s="8" t="s">
        <v>79</v>
      </c>
      <c r="C6" s="14">
        <v>4157540966</v>
      </c>
      <c r="D6" s="4" t="s">
        <v>5</v>
      </c>
      <c r="E6" s="3">
        <v>42474</v>
      </c>
      <c r="F6" s="2" t="s">
        <v>3</v>
      </c>
      <c r="G6" s="5" t="s">
        <v>118</v>
      </c>
      <c r="H6" s="5"/>
      <c r="I6" s="37"/>
      <c r="J6" s="70"/>
      <c r="K6" s="51"/>
      <c r="L6" s="18">
        <v>34038</v>
      </c>
      <c r="M6" s="1" t="s">
        <v>143</v>
      </c>
    </row>
    <row r="7" spans="1:13" ht="99.95" customHeight="1">
      <c r="A7" s="9">
        <v>2</v>
      </c>
      <c r="B7" s="8" t="s">
        <v>10</v>
      </c>
      <c r="C7" s="14">
        <v>3049560166</v>
      </c>
      <c r="D7" s="5" t="s">
        <v>4</v>
      </c>
      <c r="E7" s="3">
        <v>42045</v>
      </c>
      <c r="F7" s="2" t="s">
        <v>6</v>
      </c>
      <c r="G7" s="4" t="s">
        <v>119</v>
      </c>
      <c r="H7" s="4"/>
      <c r="I7" s="46"/>
      <c r="J7" s="71"/>
      <c r="K7" s="52"/>
      <c r="L7" s="17">
        <f>68588+1409.1+17820+17887+1433+1062</f>
        <v>108199.1</v>
      </c>
      <c r="M7" s="1" t="s">
        <v>143</v>
      </c>
    </row>
    <row r="8" spans="1:13" ht="99.95" customHeight="1">
      <c r="A8" s="9">
        <v>3</v>
      </c>
      <c r="B8" s="8" t="s">
        <v>10</v>
      </c>
      <c r="C8" s="14">
        <v>3049560166</v>
      </c>
      <c r="D8" s="5" t="s">
        <v>52</v>
      </c>
      <c r="E8" s="3">
        <v>42781</v>
      </c>
      <c r="F8" s="2" t="s">
        <v>53</v>
      </c>
      <c r="G8" s="50" t="s">
        <v>197</v>
      </c>
      <c r="H8" s="50"/>
      <c r="I8" s="111"/>
      <c r="J8" s="72"/>
      <c r="K8" s="51"/>
      <c r="L8" s="18">
        <f>7686+7686</f>
        <v>15372</v>
      </c>
      <c r="M8" s="1" t="s">
        <v>143</v>
      </c>
    </row>
    <row r="9" spans="1:13" ht="99.95" customHeight="1">
      <c r="A9" s="9">
        <v>4</v>
      </c>
      <c r="B9" s="8" t="s">
        <v>10</v>
      </c>
      <c r="C9" s="14">
        <v>3049560166</v>
      </c>
      <c r="D9" s="4" t="s">
        <v>50</v>
      </c>
      <c r="E9" s="3">
        <v>42786</v>
      </c>
      <c r="F9" s="1" t="s">
        <v>51</v>
      </c>
      <c r="G9" s="4" t="s">
        <v>120</v>
      </c>
      <c r="H9" s="4"/>
      <c r="I9" s="46"/>
      <c r="J9" s="71"/>
      <c r="K9" s="52"/>
      <c r="L9" s="17"/>
      <c r="M9" s="36" t="s">
        <v>143</v>
      </c>
    </row>
    <row r="10" spans="1:13" ht="99.95" customHeight="1">
      <c r="A10" s="9">
        <v>5</v>
      </c>
      <c r="B10" s="8" t="s">
        <v>537</v>
      </c>
      <c r="C10" s="14">
        <v>4596040966</v>
      </c>
      <c r="D10" s="4" t="s">
        <v>8</v>
      </c>
      <c r="E10" s="3">
        <v>42564</v>
      </c>
      <c r="F10" s="1" t="s">
        <v>7</v>
      </c>
      <c r="G10" s="42" t="s">
        <v>121</v>
      </c>
      <c r="H10" s="83"/>
      <c r="I10" s="103"/>
      <c r="J10" s="79"/>
      <c r="K10" s="57"/>
      <c r="L10" s="19">
        <f>1141143.97+191636.24+284419.19+469975.05+133081.19+167374.66+47929.31+233261.83+24742.49+40458.93+13140.69+10259.17+9899.66+50954.75+2350.27+27573.76+188875.87+16284.87+9610.75+47458.21+8454.58+8697.3</f>
        <v>3127582.7400000007</v>
      </c>
      <c r="M10" s="36" t="s">
        <v>142</v>
      </c>
    </row>
    <row r="11" spans="1:13" ht="99.95" customHeight="1">
      <c r="A11" s="9">
        <v>6</v>
      </c>
      <c r="B11" s="8" t="s">
        <v>11</v>
      </c>
      <c r="C11" s="14">
        <v>4596040966</v>
      </c>
      <c r="D11" s="4" t="s">
        <v>16</v>
      </c>
      <c r="E11" s="3">
        <v>42614</v>
      </c>
      <c r="F11" s="1" t="s">
        <v>15</v>
      </c>
      <c r="G11" s="4" t="s">
        <v>15</v>
      </c>
      <c r="H11" s="4"/>
      <c r="I11" s="46"/>
      <c r="J11" s="71"/>
      <c r="K11" s="54"/>
      <c r="L11" s="22"/>
      <c r="M11" s="36" t="s">
        <v>142</v>
      </c>
    </row>
    <row r="12" spans="1:13" ht="99.95" customHeight="1">
      <c r="A12" s="9">
        <v>7</v>
      </c>
      <c r="B12" s="8" t="s">
        <v>14</v>
      </c>
      <c r="C12" s="14">
        <v>4596040966</v>
      </c>
      <c r="D12" s="4" t="s">
        <v>19</v>
      </c>
      <c r="E12" s="3">
        <v>42605</v>
      </c>
      <c r="F12" s="1" t="s">
        <v>15</v>
      </c>
      <c r="G12" s="4" t="s">
        <v>15</v>
      </c>
      <c r="H12" s="4"/>
      <c r="I12" s="46"/>
      <c r="J12" s="71"/>
      <c r="K12" s="54"/>
      <c r="L12" s="22"/>
      <c r="M12" s="36" t="s">
        <v>142</v>
      </c>
    </row>
    <row r="13" spans="1:13" ht="99.95" customHeight="1">
      <c r="A13" s="9">
        <v>8</v>
      </c>
      <c r="B13" s="8" t="s">
        <v>12</v>
      </c>
      <c r="C13" s="14">
        <v>4596040966</v>
      </c>
      <c r="D13" s="4" t="s">
        <v>17</v>
      </c>
      <c r="E13" s="3">
        <v>42565</v>
      </c>
      <c r="F13" s="1" t="s">
        <v>15</v>
      </c>
      <c r="G13" s="4" t="s">
        <v>15</v>
      </c>
      <c r="H13" s="4"/>
      <c r="I13" s="46"/>
      <c r="J13" s="71"/>
      <c r="K13" s="54"/>
      <c r="L13" s="22"/>
      <c r="M13" s="36" t="s">
        <v>142</v>
      </c>
    </row>
    <row r="14" spans="1:13" ht="99.95" customHeight="1">
      <c r="A14" s="9">
        <v>9</v>
      </c>
      <c r="B14" s="8" t="s">
        <v>13</v>
      </c>
      <c r="C14" s="14">
        <v>4596040966</v>
      </c>
      <c r="D14" s="4" t="s">
        <v>18</v>
      </c>
      <c r="E14" s="3">
        <v>42605</v>
      </c>
      <c r="F14" s="1" t="s">
        <v>15</v>
      </c>
      <c r="G14" s="4" t="s">
        <v>15</v>
      </c>
      <c r="H14" s="4"/>
      <c r="I14" s="46"/>
      <c r="J14" s="71"/>
      <c r="K14" s="54"/>
      <c r="L14" s="22"/>
      <c r="M14" s="36" t="s">
        <v>142</v>
      </c>
    </row>
    <row r="15" spans="1:13" ht="99.95" customHeight="1">
      <c r="A15" s="9">
        <v>10</v>
      </c>
      <c r="B15" s="8" t="s">
        <v>60</v>
      </c>
      <c r="C15" s="14">
        <v>4596040966</v>
      </c>
      <c r="D15" s="4" t="s">
        <v>61</v>
      </c>
      <c r="E15" s="3">
        <v>42774</v>
      </c>
      <c r="F15" s="1" t="s">
        <v>62</v>
      </c>
      <c r="G15" s="5" t="s">
        <v>63</v>
      </c>
      <c r="H15" s="5"/>
      <c r="I15" s="37"/>
      <c r="J15" s="70"/>
      <c r="K15" s="55"/>
      <c r="L15" s="13"/>
      <c r="M15" s="36" t="s">
        <v>142</v>
      </c>
    </row>
    <row r="16" spans="1:13" ht="99.95" customHeight="1">
      <c r="A16" s="9">
        <v>11</v>
      </c>
      <c r="B16" s="8" t="s">
        <v>60</v>
      </c>
      <c r="C16" s="14">
        <v>4596040966</v>
      </c>
      <c r="D16" s="4" t="s">
        <v>64</v>
      </c>
      <c r="E16" s="3">
        <v>42793</v>
      </c>
      <c r="F16" s="1" t="s">
        <v>62</v>
      </c>
      <c r="G16" s="5" t="s">
        <v>65</v>
      </c>
      <c r="H16" s="5"/>
      <c r="I16" s="37"/>
      <c r="J16" s="70"/>
      <c r="K16" s="55"/>
      <c r="L16" s="13"/>
      <c r="M16" s="36" t="s">
        <v>142</v>
      </c>
    </row>
    <row r="17" spans="1:13" ht="99.95" customHeight="1">
      <c r="A17" s="9">
        <v>12</v>
      </c>
      <c r="B17" s="8" t="s">
        <v>20</v>
      </c>
      <c r="C17" s="14">
        <v>2309220602</v>
      </c>
      <c r="D17" s="4" t="s">
        <v>329</v>
      </c>
      <c r="E17" s="12" t="s">
        <v>363</v>
      </c>
      <c r="F17" s="3">
        <v>44316</v>
      </c>
      <c r="G17" s="45" t="s">
        <v>454</v>
      </c>
      <c r="H17" s="93"/>
      <c r="I17" s="94"/>
      <c r="J17" s="68"/>
      <c r="K17" s="53"/>
      <c r="L17" s="13">
        <f>337339.76+19646.88+19921+12012+53130+61218+18018+70290+23870+14113+14872+37466+27412+34166+32461+17424</f>
        <v>793359.64</v>
      </c>
      <c r="M17" s="36" t="s">
        <v>142</v>
      </c>
    </row>
    <row r="18" spans="1:13" ht="99.95" customHeight="1">
      <c r="A18" s="9">
        <v>13</v>
      </c>
      <c r="B18" s="7" t="s">
        <v>105</v>
      </c>
      <c r="C18" s="14">
        <v>2309220602</v>
      </c>
      <c r="D18" s="4" t="s">
        <v>455</v>
      </c>
      <c r="E18" s="24">
        <v>41942</v>
      </c>
      <c r="F18" s="3">
        <v>44316</v>
      </c>
      <c r="G18" s="91" t="s">
        <v>282</v>
      </c>
      <c r="H18" s="97"/>
      <c r="I18" s="94"/>
      <c r="J18" s="68"/>
      <c r="K18" s="53"/>
      <c r="L18" s="13">
        <f>401029.86+32615+58002.25+13365+564.79+32905+1074.82+48741+32615+36773+45034+19206+34792.8+68047.8+828.07+45823+20909.2+1381.49+25213.8+27346.9+1365.62</f>
        <v>947634.39999999991</v>
      </c>
      <c r="M18" s="36" t="s">
        <v>142</v>
      </c>
    </row>
    <row r="19" spans="1:13" ht="99.95" customHeight="1">
      <c r="A19" s="9">
        <v>14</v>
      </c>
      <c r="B19" s="41" t="s">
        <v>80</v>
      </c>
      <c r="C19" s="14">
        <v>1742310152</v>
      </c>
      <c r="D19" s="4" t="s">
        <v>21</v>
      </c>
      <c r="E19" s="3"/>
      <c r="F19" s="12" t="s">
        <v>165</v>
      </c>
      <c r="G19" s="43" t="s">
        <v>166</v>
      </c>
      <c r="H19" s="43"/>
      <c r="I19" s="96"/>
      <c r="J19" s="68"/>
      <c r="K19" s="53"/>
      <c r="L19" s="13">
        <v>283140</v>
      </c>
      <c r="M19" s="1" t="s">
        <v>143</v>
      </c>
    </row>
    <row r="20" spans="1:13" ht="99.95" customHeight="1">
      <c r="A20" s="9">
        <v>15</v>
      </c>
      <c r="B20" s="7" t="s">
        <v>23</v>
      </c>
      <c r="C20" s="14">
        <v>1699520159</v>
      </c>
      <c r="D20" s="4" t="s">
        <v>22</v>
      </c>
      <c r="E20" s="3">
        <v>42222</v>
      </c>
      <c r="F20" s="11"/>
      <c r="G20" s="44" t="s">
        <v>114</v>
      </c>
      <c r="H20" s="44"/>
      <c r="I20" s="112"/>
      <c r="J20" s="74"/>
      <c r="K20" s="56"/>
      <c r="L20" s="13">
        <v>9760</v>
      </c>
      <c r="M20" s="36" t="s">
        <v>143</v>
      </c>
    </row>
    <row r="21" spans="1:13" ht="99.95" customHeight="1">
      <c r="A21" s="9">
        <v>16</v>
      </c>
      <c r="B21" s="7" t="s">
        <v>26</v>
      </c>
      <c r="C21" s="14">
        <v>8146570018</v>
      </c>
      <c r="D21" s="4" t="s">
        <v>24</v>
      </c>
      <c r="E21" s="3">
        <v>42209</v>
      </c>
      <c r="F21" s="3">
        <v>44926</v>
      </c>
      <c r="G21" s="4" t="s">
        <v>527</v>
      </c>
      <c r="H21" s="4"/>
      <c r="I21" s="12"/>
      <c r="J21" s="68"/>
      <c r="K21" s="52"/>
      <c r="L21" s="13">
        <f>211565.08+70000+35000+35000+17500+52500+54000+54000+18000+18500+55500+18500+18500+19000+19000+19000+19000+19000</f>
        <v>753565.08</v>
      </c>
      <c r="M21" s="36" t="s">
        <v>142</v>
      </c>
    </row>
    <row r="22" spans="1:13" ht="99.95" customHeight="1">
      <c r="A22" s="9">
        <v>17</v>
      </c>
      <c r="B22" s="8" t="s">
        <v>28</v>
      </c>
      <c r="C22" s="14">
        <v>7583180968</v>
      </c>
      <c r="D22" s="4" t="s">
        <v>27</v>
      </c>
      <c r="E22" s="24">
        <v>42594</v>
      </c>
      <c r="F22" s="3">
        <v>42958</v>
      </c>
      <c r="G22" s="84" t="s">
        <v>117</v>
      </c>
      <c r="H22" s="101"/>
      <c r="I22" s="113"/>
      <c r="J22" s="90"/>
      <c r="K22" s="51"/>
      <c r="L22" s="13">
        <f>80095.87+13938.22+89650.94+25065.6</f>
        <v>208750.63</v>
      </c>
      <c r="M22" s="1" t="s">
        <v>143</v>
      </c>
    </row>
    <row r="23" spans="1:13" ht="99.95" customHeight="1">
      <c r="A23" s="9">
        <v>18</v>
      </c>
      <c r="B23" s="8" t="s">
        <v>111</v>
      </c>
      <c r="C23" s="14">
        <v>3301630962</v>
      </c>
      <c r="D23" s="4" t="s">
        <v>112</v>
      </c>
      <c r="E23" s="3">
        <v>42795</v>
      </c>
      <c r="F23" s="3">
        <v>42855</v>
      </c>
      <c r="G23" s="4" t="s">
        <v>113</v>
      </c>
      <c r="H23" s="4"/>
      <c r="I23" s="46"/>
      <c r="J23" s="71"/>
      <c r="K23" s="52"/>
      <c r="L23" s="13">
        <f>48850.705+15666.08</f>
        <v>64516.785000000003</v>
      </c>
      <c r="M23" s="1" t="s">
        <v>143</v>
      </c>
    </row>
    <row r="24" spans="1:13" ht="99.95" customHeight="1">
      <c r="A24" s="9">
        <v>19</v>
      </c>
      <c r="B24" s="8" t="s">
        <v>66</v>
      </c>
      <c r="C24" s="14">
        <v>3470730288</v>
      </c>
      <c r="D24" s="4" t="s">
        <v>29</v>
      </c>
      <c r="E24" s="3">
        <v>42629</v>
      </c>
      <c r="F24" s="3">
        <v>43723</v>
      </c>
      <c r="G24" s="43" t="s">
        <v>116</v>
      </c>
      <c r="H24" s="43"/>
      <c r="I24" s="96"/>
      <c r="J24" s="68"/>
      <c r="K24" s="53"/>
      <c r="L24" s="13">
        <f>72590+6138.85+555+1192.5+2000+16000+480+1560+500+2000+384+730+1680+2000+250+2000+3840+5160+2000+16000+2000+1185+250+2000+6288.75+2000+250+2000+2000+500+3460.8+2000+399.75+2000</f>
        <v>163394.65</v>
      </c>
      <c r="M24" s="36" t="s">
        <v>143</v>
      </c>
    </row>
    <row r="25" spans="1:13" ht="99.95" customHeight="1">
      <c r="A25" s="9">
        <v>20</v>
      </c>
      <c r="B25" s="8" t="s">
        <v>38</v>
      </c>
      <c r="C25" s="14">
        <v>4794050585</v>
      </c>
      <c r="D25" s="4" t="s">
        <v>30</v>
      </c>
      <c r="E25" s="3">
        <v>42488</v>
      </c>
      <c r="F25" s="3">
        <v>42853</v>
      </c>
      <c r="G25" s="42" t="s">
        <v>115</v>
      </c>
      <c r="H25" s="43"/>
      <c r="I25" s="96"/>
      <c r="J25" s="43"/>
      <c r="K25" s="53"/>
      <c r="L25" s="13">
        <v>59224.55</v>
      </c>
      <c r="M25" s="1" t="s">
        <v>143</v>
      </c>
    </row>
    <row r="26" spans="1:13" ht="99.95" customHeight="1">
      <c r="A26" s="9">
        <v>21</v>
      </c>
      <c r="B26" s="8" t="s">
        <v>36</v>
      </c>
      <c r="C26" s="14">
        <v>9730271005</v>
      </c>
      <c r="D26" s="4" t="s">
        <v>31</v>
      </c>
      <c r="E26" s="3">
        <v>42209</v>
      </c>
      <c r="F26" s="12" t="s">
        <v>32</v>
      </c>
      <c r="G26" s="45" t="s">
        <v>233</v>
      </c>
      <c r="H26" s="45" t="s">
        <v>629</v>
      </c>
      <c r="I26" s="12">
        <v>44740</v>
      </c>
      <c r="J26" s="75" t="s">
        <v>557</v>
      </c>
      <c r="K26" s="52">
        <v>68937.600000000006</v>
      </c>
      <c r="L26" s="13">
        <f>45958.4+57448+48807.82+11489.7+54180+22517.21+72136.3+68937.6+68937.6+68937.6+68937.6+24417.7+80427.2+59843.59+68937.6</f>
        <v>821913.91999999981</v>
      </c>
      <c r="M26" s="36" t="s">
        <v>142</v>
      </c>
    </row>
    <row r="27" spans="1:13" ht="99.95" customHeight="1">
      <c r="A27" s="9">
        <v>22</v>
      </c>
      <c r="B27" s="8" t="s">
        <v>35</v>
      </c>
      <c r="C27" s="14">
        <v>13366030156</v>
      </c>
      <c r="D27" s="4" t="s">
        <v>44</v>
      </c>
      <c r="E27" s="3">
        <v>43133</v>
      </c>
      <c r="F27" s="3">
        <v>43159</v>
      </c>
      <c r="G27" s="42" t="s">
        <v>33</v>
      </c>
      <c r="H27" s="42"/>
      <c r="I27" s="96"/>
      <c r="J27" s="73"/>
      <c r="K27" s="53"/>
      <c r="L27" s="13">
        <f>17226.39+8423.59+4579.56+4334.8+2795.24+4570.04+3810.4+4670.61+3805.48+3923.32+4111</f>
        <v>62250.430000000008</v>
      </c>
      <c r="M27" s="1" t="s">
        <v>143</v>
      </c>
    </row>
    <row r="28" spans="1:13" ht="99.95" customHeight="1">
      <c r="A28" s="9">
        <v>23</v>
      </c>
      <c r="B28" s="8" t="s">
        <v>35</v>
      </c>
      <c r="C28" s="14">
        <v>13366030156</v>
      </c>
      <c r="D28" s="4" t="s">
        <v>136</v>
      </c>
      <c r="E28" s="3">
        <v>42782</v>
      </c>
      <c r="F28" s="3">
        <v>43084</v>
      </c>
      <c r="G28" s="42" t="s">
        <v>43</v>
      </c>
      <c r="H28" s="42"/>
      <c r="I28" s="96"/>
      <c r="J28" s="73"/>
      <c r="K28" s="53"/>
      <c r="L28" s="13">
        <f>19433.05+11000.39+5348.97+4819.96+3870.18+4494.64+5373.32+1688.71</f>
        <v>56029.219999999994</v>
      </c>
      <c r="M28" s="1" t="s">
        <v>146</v>
      </c>
    </row>
    <row r="29" spans="1:13" ht="99.95" customHeight="1">
      <c r="A29" s="9">
        <v>24</v>
      </c>
      <c r="B29" s="8" t="s">
        <v>34</v>
      </c>
      <c r="C29" s="14">
        <v>830660155</v>
      </c>
      <c r="D29" s="4" t="s">
        <v>45</v>
      </c>
      <c r="E29" s="3">
        <v>43089</v>
      </c>
      <c r="F29" s="3">
        <v>43465</v>
      </c>
      <c r="G29" s="4" t="s">
        <v>37</v>
      </c>
      <c r="H29" s="4"/>
      <c r="I29" s="12"/>
      <c r="J29" s="71"/>
      <c r="K29" s="52"/>
      <c r="L29" s="52">
        <f>5819+5759</f>
        <v>11578</v>
      </c>
      <c r="M29" s="1" t="s">
        <v>143</v>
      </c>
    </row>
    <row r="30" spans="1:13" ht="99.95" customHeight="1">
      <c r="A30" s="9">
        <v>25</v>
      </c>
      <c r="B30" s="8" t="s">
        <v>41</v>
      </c>
      <c r="C30" s="14">
        <v>11274970158</v>
      </c>
      <c r="D30" s="4" t="s">
        <v>39</v>
      </c>
      <c r="E30" s="3">
        <v>43818</v>
      </c>
      <c r="F30" s="12" t="s">
        <v>320</v>
      </c>
      <c r="G30" s="4" t="s">
        <v>40</v>
      </c>
      <c r="H30" s="4"/>
      <c r="I30" s="46"/>
      <c r="J30" s="71"/>
      <c r="K30" s="54"/>
      <c r="L30" s="22"/>
      <c r="M30" s="36" t="s">
        <v>142</v>
      </c>
    </row>
    <row r="31" spans="1:13" ht="99.95" customHeight="1">
      <c r="A31" s="9">
        <v>26</v>
      </c>
      <c r="B31" s="8" t="s">
        <v>273</v>
      </c>
      <c r="C31" s="25" t="s">
        <v>269</v>
      </c>
      <c r="D31" s="4" t="s">
        <v>42</v>
      </c>
      <c r="E31" s="12">
        <v>42663</v>
      </c>
      <c r="F31" s="12" t="s">
        <v>68</v>
      </c>
      <c r="G31" s="37" t="s">
        <v>67</v>
      </c>
      <c r="H31" s="37"/>
      <c r="I31" s="37"/>
      <c r="J31" s="76"/>
      <c r="K31" s="51"/>
      <c r="L31" s="13">
        <f>3748.28+3092.04</f>
        <v>6840.32</v>
      </c>
      <c r="M31" s="36" t="s">
        <v>143</v>
      </c>
    </row>
    <row r="32" spans="1:13" ht="99.95" customHeight="1">
      <c r="A32" s="9">
        <v>27</v>
      </c>
      <c r="B32" s="8" t="s">
        <v>46</v>
      </c>
      <c r="C32" s="25" t="s">
        <v>82</v>
      </c>
      <c r="D32" s="4" t="s">
        <v>47</v>
      </c>
      <c r="E32" s="12">
        <v>42782</v>
      </c>
      <c r="F32" s="12" t="s">
        <v>48</v>
      </c>
      <c r="G32" s="46" t="s">
        <v>49</v>
      </c>
      <c r="H32" s="46"/>
      <c r="I32" s="46"/>
      <c r="J32" s="77"/>
      <c r="K32" s="52"/>
      <c r="L32" s="13"/>
      <c r="M32" s="36" t="s">
        <v>142</v>
      </c>
    </row>
    <row r="33" spans="1:13" ht="99.95" customHeight="1">
      <c r="A33" s="9">
        <v>28</v>
      </c>
      <c r="B33" s="8" t="s">
        <v>55</v>
      </c>
      <c r="C33" s="14">
        <v>97081660157</v>
      </c>
      <c r="D33" s="4" t="s">
        <v>54</v>
      </c>
      <c r="E33" s="12">
        <v>42338</v>
      </c>
      <c r="F33" s="12" t="s">
        <v>223</v>
      </c>
      <c r="G33" s="47" t="s">
        <v>69</v>
      </c>
      <c r="H33" s="47"/>
      <c r="I33" s="95"/>
      <c r="J33" s="78"/>
      <c r="K33" s="51"/>
      <c r="L33" s="13">
        <f>9871.02+1645.17+1348.5+1348.5+1348.5+1348.5+1348.5</f>
        <v>18258.690000000002</v>
      </c>
      <c r="M33" s="36" t="s">
        <v>143</v>
      </c>
    </row>
    <row r="34" spans="1:13" ht="99.95" customHeight="1">
      <c r="A34" s="9">
        <v>29</v>
      </c>
      <c r="B34" s="8" t="s">
        <v>56</v>
      </c>
      <c r="C34" s="25" t="s">
        <v>83</v>
      </c>
      <c r="D34" s="4" t="s">
        <v>57</v>
      </c>
      <c r="E34" s="31" t="s">
        <v>364</v>
      </c>
      <c r="F34" s="31" t="s">
        <v>333</v>
      </c>
      <c r="G34" s="121">
        <f>163981.4+163981.4</f>
        <v>327962.8</v>
      </c>
      <c r="H34" s="48"/>
      <c r="I34" s="95"/>
      <c r="J34" s="79"/>
      <c r="K34" s="51">
        <f>4293.73+4293.73+4293.73</f>
        <v>12881.189999999999</v>
      </c>
      <c r="L34" s="13">
        <f>5264.67+10529.34+5264.67+4315.3+4315.3+4315.3+4315.3+4315.3+4315.3+4315.3+4315.3+4315.3+4315.3+4315.3+4315.3+4315.3+4315.3+4315.3+4315.3+4315.3+4315.3+4315.3+4315.3+4315.3+4315.3+4315.3+4315.3+4315.3+4315.3+4315.3+4315.3+4315.3+3560.13+4293.73+4293.73+4293.73+4293.73+4293.73+4293.73+4293.73+4293.73+4293.73+4293.73+4293.73+4293.73+4293.73+4293.73+4293.73+4293.73+4293.73+4293.73+4293.73+4293.73+4293.73+4293.73+4293.73+4293.73+4293.73+4293.73</f>
        <v>261399.49000000031</v>
      </c>
      <c r="M34" s="36" t="s">
        <v>142</v>
      </c>
    </row>
    <row r="35" spans="1:13" ht="99.95" customHeight="1">
      <c r="A35" s="9">
        <v>30</v>
      </c>
      <c r="B35" s="8" t="s">
        <v>59</v>
      </c>
      <c r="C35" s="14">
        <v>7739320963</v>
      </c>
      <c r="D35" s="4" t="s">
        <v>58</v>
      </c>
      <c r="E35" s="12">
        <v>42383</v>
      </c>
      <c r="F35" s="12">
        <v>43113</v>
      </c>
      <c r="G35" s="48" t="s">
        <v>70</v>
      </c>
      <c r="H35" s="48"/>
      <c r="I35" s="95"/>
      <c r="J35" s="79"/>
      <c r="K35" s="51"/>
      <c r="L35" s="13">
        <f>22999.95+3066.66+1533.33+1533.33+1533.33+1533.33+1533.33+1533.33</f>
        <v>35266.590000000011</v>
      </c>
      <c r="M35" s="1" t="s">
        <v>143</v>
      </c>
    </row>
    <row r="36" spans="1:13" ht="99.95" customHeight="1">
      <c r="A36" s="9">
        <v>31</v>
      </c>
      <c r="B36" s="8" t="s">
        <v>71</v>
      </c>
      <c r="C36" s="25" t="s">
        <v>164</v>
      </c>
      <c r="D36" s="4" t="s">
        <v>73</v>
      </c>
      <c r="E36" s="12">
        <v>42129</v>
      </c>
      <c r="F36" s="12" t="s">
        <v>72</v>
      </c>
      <c r="G36" s="37" t="s">
        <v>74</v>
      </c>
      <c r="H36" s="37"/>
      <c r="I36" s="37"/>
      <c r="J36" s="76"/>
      <c r="K36" s="51"/>
      <c r="L36" s="13">
        <f>166496.65+393838.44+41839.49+49546.07</f>
        <v>651720.64999999991</v>
      </c>
      <c r="M36" s="1" t="s">
        <v>210</v>
      </c>
    </row>
    <row r="37" spans="1:13" ht="99.95" customHeight="1">
      <c r="A37" s="9">
        <v>32</v>
      </c>
      <c r="B37" s="8" t="s">
        <v>75</v>
      </c>
      <c r="C37" s="14">
        <v>10527000151</v>
      </c>
      <c r="D37" s="4" t="s">
        <v>76</v>
      </c>
      <c r="E37" s="12">
        <v>42272</v>
      </c>
      <c r="F37" s="12" t="s">
        <v>78</v>
      </c>
      <c r="G37" s="37" t="s">
        <v>77</v>
      </c>
      <c r="H37" s="37"/>
      <c r="I37" s="37"/>
      <c r="J37" s="76"/>
      <c r="K37" s="51"/>
      <c r="L37" s="13">
        <f>20015.13+6930</f>
        <v>26945.13</v>
      </c>
      <c r="M37" s="1" t="s">
        <v>143</v>
      </c>
    </row>
    <row r="38" spans="1:13" ht="99.95" customHeight="1">
      <c r="A38" s="9">
        <v>33</v>
      </c>
      <c r="B38" s="8" t="s">
        <v>358</v>
      </c>
      <c r="C38" s="25" t="s">
        <v>87</v>
      </c>
      <c r="D38" s="4" t="s">
        <v>90</v>
      </c>
      <c r="E38" s="12">
        <v>42795</v>
      </c>
      <c r="F38" s="12" t="s">
        <v>93</v>
      </c>
      <c r="G38" s="48">
        <f>14000+14000*15%+14000*4%</f>
        <v>16660</v>
      </c>
      <c r="H38" s="48"/>
      <c r="I38" s="95"/>
      <c r="J38" s="79"/>
      <c r="K38" s="51"/>
      <c r="L38" s="13">
        <f>13524+1449</f>
        <v>14973</v>
      </c>
      <c r="M38" s="1" t="s">
        <v>143</v>
      </c>
    </row>
    <row r="39" spans="1:13" ht="99.95" customHeight="1">
      <c r="A39" s="9">
        <v>34</v>
      </c>
      <c r="B39" s="8" t="s">
        <v>85</v>
      </c>
      <c r="C39" s="25" t="s">
        <v>88</v>
      </c>
      <c r="D39" s="4" t="s">
        <v>91</v>
      </c>
      <c r="E39" s="12">
        <v>42825</v>
      </c>
      <c r="F39" s="12" t="s">
        <v>94</v>
      </c>
      <c r="G39" s="87" t="s">
        <v>95</v>
      </c>
      <c r="H39" s="79"/>
      <c r="I39" s="114"/>
      <c r="J39" s="79"/>
      <c r="K39" s="51">
        <f>750+100+525</f>
        <v>1375</v>
      </c>
      <c r="L39" s="13">
        <f>1777.54+750+600+600+1000+750+449+400+750+355+750+750+250+775+62.5+750+750+120+50+750+100+525</f>
        <v>13064.04</v>
      </c>
      <c r="M39" s="36" t="s">
        <v>142</v>
      </c>
    </row>
    <row r="40" spans="1:13" ht="99.95" customHeight="1">
      <c r="A40" s="9">
        <v>35</v>
      </c>
      <c r="B40" s="8" t="s">
        <v>86</v>
      </c>
      <c r="C40" s="15" t="s">
        <v>89</v>
      </c>
      <c r="D40" s="30" t="s">
        <v>92</v>
      </c>
      <c r="E40" s="31">
        <v>42851</v>
      </c>
      <c r="F40" s="12" t="s">
        <v>495</v>
      </c>
      <c r="G40" s="13" t="s">
        <v>496</v>
      </c>
      <c r="H40" s="36"/>
      <c r="I40" s="119"/>
      <c r="J40" s="68"/>
      <c r="K40" s="51"/>
      <c r="L40" s="13">
        <f>9109.74+10500+10500+10500+10500+10500+10500+10500+10500+10500+10500+10500+10500+10500+10500+12000+12000+12000</f>
        <v>192109.74</v>
      </c>
      <c r="M40" s="36" t="s">
        <v>142</v>
      </c>
    </row>
    <row r="41" spans="1:13" ht="99.95" customHeight="1">
      <c r="A41" s="9">
        <v>36</v>
      </c>
      <c r="B41" s="8" t="s">
        <v>96</v>
      </c>
      <c r="C41" s="25">
        <v>13325521006</v>
      </c>
      <c r="D41" s="4" t="s">
        <v>147</v>
      </c>
      <c r="E41" s="12">
        <v>42866</v>
      </c>
      <c r="F41" s="12" t="s">
        <v>97</v>
      </c>
      <c r="G41" s="87" t="s">
        <v>148</v>
      </c>
      <c r="H41" s="13"/>
      <c r="I41" s="115"/>
      <c r="J41" s="79"/>
      <c r="K41" s="51"/>
      <c r="L41" s="13">
        <f>25740+15444</f>
        <v>41184</v>
      </c>
      <c r="M41" s="36" t="s">
        <v>142</v>
      </c>
    </row>
    <row r="42" spans="1:13" ht="99.95" customHeight="1">
      <c r="A42" s="9">
        <v>37</v>
      </c>
      <c r="B42" s="8" t="s">
        <v>80</v>
      </c>
      <c r="C42" s="14">
        <v>1742310152</v>
      </c>
      <c r="D42" s="4" t="s">
        <v>21</v>
      </c>
      <c r="E42" s="3">
        <v>42881</v>
      </c>
      <c r="F42" s="12" t="s">
        <v>195</v>
      </c>
      <c r="G42" s="83" t="s">
        <v>196</v>
      </c>
      <c r="H42" s="83"/>
      <c r="I42" s="46"/>
      <c r="J42" s="68"/>
      <c r="K42" s="51"/>
      <c r="L42" s="13">
        <f>915478.24+457739.12+228869.57+114434.78+114434.75</f>
        <v>1830956.46</v>
      </c>
      <c r="M42" s="1" t="s">
        <v>143</v>
      </c>
    </row>
    <row r="43" spans="1:13" ht="99.95" customHeight="1">
      <c r="A43" s="9">
        <v>38</v>
      </c>
      <c r="B43" s="8" t="s">
        <v>98</v>
      </c>
      <c r="C43" s="25">
        <v>10495590159</v>
      </c>
      <c r="D43" s="4" t="s">
        <v>99</v>
      </c>
      <c r="E43" s="12">
        <v>42914</v>
      </c>
      <c r="F43" s="12" t="s">
        <v>100</v>
      </c>
      <c r="G43" s="49">
        <v>240</v>
      </c>
      <c r="H43" s="49"/>
      <c r="I43" s="95"/>
      <c r="J43" s="80"/>
      <c r="K43" s="51"/>
      <c r="L43" s="13">
        <f>120+240+243.36+243.36</f>
        <v>846.72</v>
      </c>
      <c r="M43" s="36" t="s">
        <v>142</v>
      </c>
    </row>
    <row r="44" spans="1:13" ht="99.95" customHeight="1">
      <c r="A44" s="9">
        <v>39</v>
      </c>
      <c r="B44" s="8" t="s">
        <v>80</v>
      </c>
      <c r="C44" s="25" t="s">
        <v>101</v>
      </c>
      <c r="D44" s="4" t="s">
        <v>102</v>
      </c>
      <c r="E44" s="24">
        <v>42956</v>
      </c>
      <c r="F44" s="12" t="s">
        <v>103</v>
      </c>
      <c r="G44" s="89" t="s">
        <v>104</v>
      </c>
      <c r="H44" s="109" t="s">
        <v>623</v>
      </c>
      <c r="I44" s="108">
        <v>44735</v>
      </c>
      <c r="J44" s="128" t="s">
        <v>557</v>
      </c>
      <c r="K44" s="51">
        <f>365599.71+415336.64</f>
        <v>780936.35000000009</v>
      </c>
      <c r="L44" s="13">
        <f>1077740.69+1849690.6+434572.12+390054.64+373612.75+460172.68+302538.86+44710.78+464541.04+354849.87+461059.65+418275.51+360759.48+372427.29+358557.82+422039.95+365599.71+415336.64</f>
        <v>8926540.0800000038</v>
      </c>
      <c r="M44" s="36" t="s">
        <v>142</v>
      </c>
    </row>
    <row r="45" spans="1:13" ht="99.95" customHeight="1">
      <c r="A45" s="9">
        <v>40</v>
      </c>
      <c r="B45" s="8" t="s">
        <v>122</v>
      </c>
      <c r="C45" s="25">
        <v>3380410104</v>
      </c>
      <c r="D45" s="4" t="s">
        <v>123</v>
      </c>
      <c r="E45" s="12">
        <v>42923</v>
      </c>
      <c r="F45" s="12" t="s">
        <v>109</v>
      </c>
      <c r="G45" s="13" t="s">
        <v>231</v>
      </c>
      <c r="H45" s="13"/>
      <c r="I45" s="115"/>
      <c r="J45" s="79"/>
      <c r="K45" s="51"/>
      <c r="L45" s="13">
        <f>2575+2575+12800+2575+2575+2575+2575+2575+2575+2575+2575+2575+2575</f>
        <v>43700</v>
      </c>
      <c r="M45" s="36" t="s">
        <v>143</v>
      </c>
    </row>
    <row r="46" spans="1:13" ht="99.95" customHeight="1">
      <c r="A46" s="9">
        <v>41</v>
      </c>
      <c r="B46" s="8" t="s">
        <v>106</v>
      </c>
      <c r="C46" s="25" t="s">
        <v>107</v>
      </c>
      <c r="D46" s="4" t="s">
        <v>108</v>
      </c>
      <c r="E46" s="12">
        <v>42900</v>
      </c>
      <c r="F46" s="12" t="s">
        <v>109</v>
      </c>
      <c r="G46" s="82" t="s">
        <v>110</v>
      </c>
      <c r="H46" s="82"/>
      <c r="I46" s="96"/>
      <c r="J46" s="79"/>
      <c r="K46" s="29"/>
      <c r="L46" s="29">
        <f>3125+3125+3141+1041.67+3125+3125+3125+3125+3125+3125+3125+3125</f>
        <v>35432.67</v>
      </c>
      <c r="M46" s="36" t="s">
        <v>143</v>
      </c>
    </row>
    <row r="47" spans="1:13" ht="99.95" customHeight="1">
      <c r="A47" s="9">
        <v>42</v>
      </c>
      <c r="B47" s="8" t="s">
        <v>111</v>
      </c>
      <c r="C47" s="14">
        <v>3301630962</v>
      </c>
      <c r="D47" s="28" t="s">
        <v>112</v>
      </c>
      <c r="E47" s="12">
        <v>43005</v>
      </c>
      <c r="F47" s="12" t="s">
        <v>109</v>
      </c>
      <c r="G47" s="4" t="s">
        <v>124</v>
      </c>
      <c r="H47" s="4"/>
      <c r="I47" s="96"/>
      <c r="J47" s="68"/>
      <c r="K47" s="29"/>
      <c r="L47" s="13">
        <f>9832.14+9544.5+12144.24+12144.22+12144.24+12144.24+12144.24+12144.24+12144.24+15885.04+12144.24</f>
        <v>132415.58000000002</v>
      </c>
      <c r="M47" s="1" t="s">
        <v>143</v>
      </c>
    </row>
    <row r="48" spans="1:13" ht="99.95" customHeight="1">
      <c r="A48" s="9">
        <v>43</v>
      </c>
      <c r="B48" s="8" t="s">
        <v>125</v>
      </c>
      <c r="C48" s="25" t="s">
        <v>126</v>
      </c>
      <c r="D48" s="4" t="s">
        <v>127</v>
      </c>
      <c r="E48" s="3">
        <v>43020</v>
      </c>
      <c r="F48" s="12" t="s">
        <v>128</v>
      </c>
      <c r="G48" s="4" t="s">
        <v>129</v>
      </c>
      <c r="H48" s="82"/>
      <c r="I48" s="96"/>
      <c r="J48" s="79"/>
      <c r="K48" s="29"/>
      <c r="L48" s="29">
        <f>335.33+495+495+495+495+495+495+495+495+495+495+495+495+495+495+495+495+495+495+495+495+495+495+495+495+495+495+495+495+495+10+495+495+495+495+225.92+495+495+58.03+495+495+10+495+495+58.03+575.41+4</f>
        <v>20581.719999999998</v>
      </c>
      <c r="M48" s="36" t="s">
        <v>143</v>
      </c>
    </row>
    <row r="49" spans="1:13" ht="99.95" customHeight="1">
      <c r="A49" s="9">
        <v>44</v>
      </c>
      <c r="B49" s="8" t="s">
        <v>122</v>
      </c>
      <c r="C49" s="25">
        <v>3380410104</v>
      </c>
      <c r="D49" s="30" t="s">
        <v>130</v>
      </c>
      <c r="E49" s="34">
        <v>43013</v>
      </c>
      <c r="F49" s="31" t="s">
        <v>109</v>
      </c>
      <c r="G49" s="4" t="s">
        <v>131</v>
      </c>
      <c r="H49" s="100"/>
      <c r="I49" s="116"/>
      <c r="J49" s="68"/>
      <c r="K49" s="29"/>
      <c r="L49" s="63">
        <f>10000+6000+6000+6000+6000</f>
        <v>34000</v>
      </c>
      <c r="M49" s="36" t="s">
        <v>143</v>
      </c>
    </row>
    <row r="50" spans="1:13" ht="99.95" customHeight="1">
      <c r="A50" s="9">
        <v>45</v>
      </c>
      <c r="B50" s="8" t="s">
        <v>132</v>
      </c>
      <c r="C50" s="25" t="s">
        <v>133</v>
      </c>
      <c r="D50" s="4" t="s">
        <v>135</v>
      </c>
      <c r="E50" s="34">
        <v>43033</v>
      </c>
      <c r="F50" s="31" t="s">
        <v>134</v>
      </c>
      <c r="G50" s="142">
        <v>26400</v>
      </c>
      <c r="H50" s="82"/>
      <c r="I50" s="96"/>
      <c r="J50" s="79"/>
      <c r="K50" s="29">
        <f>440+440+440</f>
        <v>1320</v>
      </c>
      <c r="L50" s="29">
        <f>482.58+440+440+440+20+440+440+440+440+440+440+440+440+440+440+440+440+440+440+400+440+440+440+440+440+440+440+440+440+440+440+440+440+440+440+440+440+440+440+440+440+440+440+440+440+440+440+440+440+440+440+440+440</f>
        <v>22902.58</v>
      </c>
      <c r="M50" s="36" t="s">
        <v>142</v>
      </c>
    </row>
    <row r="51" spans="1:13" ht="99.95" customHeight="1">
      <c r="A51" s="9">
        <v>46</v>
      </c>
      <c r="B51" s="8" t="s">
        <v>137</v>
      </c>
      <c r="C51" s="25" t="s">
        <v>138</v>
      </c>
      <c r="D51" s="4" t="s">
        <v>139</v>
      </c>
      <c r="E51" s="34">
        <v>43047</v>
      </c>
      <c r="F51" s="12" t="s">
        <v>140</v>
      </c>
      <c r="G51" s="4" t="s">
        <v>141</v>
      </c>
      <c r="H51" s="33"/>
      <c r="I51" s="117"/>
      <c r="J51" s="79"/>
      <c r="K51" s="29"/>
      <c r="L51" s="29">
        <v>5040</v>
      </c>
      <c r="M51" s="1" t="s">
        <v>143</v>
      </c>
    </row>
    <row r="52" spans="1:13" ht="99.95" customHeight="1">
      <c r="A52" s="9">
        <v>47</v>
      </c>
      <c r="B52" s="8" t="s">
        <v>28</v>
      </c>
      <c r="C52" s="14">
        <v>7583180968</v>
      </c>
      <c r="D52" s="30" t="s">
        <v>27</v>
      </c>
      <c r="E52" s="32">
        <v>43011</v>
      </c>
      <c r="F52" s="34">
        <v>43151</v>
      </c>
      <c r="G52" s="4" t="s">
        <v>144</v>
      </c>
      <c r="H52" s="82"/>
      <c r="I52" s="96"/>
      <c r="J52" s="79"/>
      <c r="K52" s="29"/>
      <c r="L52" s="13">
        <f>20448.29+13632.19</f>
        <v>34080.480000000003</v>
      </c>
      <c r="M52" s="1" t="s">
        <v>143</v>
      </c>
    </row>
    <row r="53" spans="1:13" ht="99.95" customHeight="1">
      <c r="A53" s="9">
        <v>48</v>
      </c>
      <c r="B53" s="8" t="s">
        <v>111</v>
      </c>
      <c r="C53" s="14">
        <v>3301630962</v>
      </c>
      <c r="D53" s="28" t="s">
        <v>154</v>
      </c>
      <c r="E53" s="12">
        <v>43056</v>
      </c>
      <c r="F53" s="12"/>
      <c r="G53" s="4" t="s">
        <v>174</v>
      </c>
      <c r="H53" s="82"/>
      <c r="I53" s="96"/>
      <c r="J53" s="79"/>
      <c r="K53" s="29"/>
      <c r="L53" s="29">
        <f>6720+2520</f>
        <v>9240</v>
      </c>
      <c r="M53" s="1" t="s">
        <v>143</v>
      </c>
    </row>
    <row r="54" spans="1:13" ht="99.95" customHeight="1">
      <c r="A54" s="9">
        <v>49</v>
      </c>
      <c r="B54" s="23" t="s">
        <v>149</v>
      </c>
      <c r="C54" s="92" t="s">
        <v>150</v>
      </c>
      <c r="D54" s="4" t="s">
        <v>151</v>
      </c>
      <c r="E54" s="88">
        <v>43066</v>
      </c>
      <c r="F54" s="127" t="s">
        <v>365</v>
      </c>
      <c r="G54" s="120" t="s">
        <v>339</v>
      </c>
      <c r="H54" s="4"/>
      <c r="I54" s="12"/>
      <c r="J54" s="68"/>
      <c r="K54" s="29"/>
      <c r="L54" s="29">
        <f>9660.2+9660.2+14490.3+14490.3+9660.2+9660.2+9660.2+14490+14490+9611.9</f>
        <v>115873.49999999999</v>
      </c>
      <c r="M54" s="36" t="s">
        <v>143</v>
      </c>
    </row>
    <row r="55" spans="1:13" ht="99.95" customHeight="1">
      <c r="A55" s="9">
        <v>50</v>
      </c>
      <c r="B55" s="8" t="s">
        <v>155</v>
      </c>
      <c r="C55" s="25" t="s">
        <v>156</v>
      </c>
      <c r="D55" s="4" t="s">
        <v>58</v>
      </c>
      <c r="E55" s="12" t="s">
        <v>217</v>
      </c>
      <c r="F55" s="12" t="s">
        <v>218</v>
      </c>
      <c r="G55" s="61" t="s">
        <v>228</v>
      </c>
      <c r="H55" s="61"/>
      <c r="I55" s="111"/>
      <c r="J55" s="79"/>
      <c r="K55" s="29"/>
      <c r="L55" s="29">
        <f>557.6+1533.33+1533.33+1533.33+1533.33+1533.33+1533.33+1000+2750+3300+3300</f>
        <v>20107.580000000002</v>
      </c>
      <c r="M55" s="1" t="s">
        <v>143</v>
      </c>
    </row>
    <row r="56" spans="1:13" ht="99.95" customHeight="1">
      <c r="A56" s="9">
        <v>51</v>
      </c>
      <c r="B56" s="8" t="s">
        <v>157</v>
      </c>
      <c r="C56" s="25" t="s">
        <v>158</v>
      </c>
      <c r="D56" s="4" t="s">
        <v>159</v>
      </c>
      <c r="E56" s="32">
        <v>43118</v>
      </c>
      <c r="F56" s="12" t="s">
        <v>160</v>
      </c>
      <c r="G56" s="86" t="s">
        <v>161</v>
      </c>
      <c r="H56" s="61"/>
      <c r="I56" s="111"/>
      <c r="J56" s="79"/>
      <c r="K56" s="29"/>
      <c r="L56" s="29">
        <f>12579+4200+16005.28+16005.28+16005.28+16005.28+16005.28+16005.28+16005.28</f>
        <v>128815.95999999999</v>
      </c>
      <c r="M56" s="36" t="s">
        <v>143</v>
      </c>
    </row>
    <row r="57" spans="1:13" ht="99.95" customHeight="1">
      <c r="A57" s="9">
        <v>52</v>
      </c>
      <c r="B57" s="8" t="s">
        <v>71</v>
      </c>
      <c r="C57" s="25" t="s">
        <v>164</v>
      </c>
      <c r="D57" s="4" t="s">
        <v>163</v>
      </c>
      <c r="E57" s="12">
        <v>43140</v>
      </c>
      <c r="F57" s="12" t="s">
        <v>72</v>
      </c>
      <c r="G57" s="37" t="s">
        <v>162</v>
      </c>
      <c r="H57" s="37"/>
      <c r="I57" s="37"/>
      <c r="J57" s="79"/>
      <c r="K57" s="51"/>
      <c r="L57" s="13">
        <f>10424.57+8215.37+7979.24+7779.24+7784.94+7783.33+7779.24+7779.24+7779.24+7779.24+7779.24+7779.24+7779.24+7779.24+7779.24</f>
        <v>119979.85000000003</v>
      </c>
      <c r="M57" s="36" t="s">
        <v>143</v>
      </c>
    </row>
    <row r="58" spans="1:13" ht="99.95" customHeight="1">
      <c r="A58" s="9">
        <v>53</v>
      </c>
      <c r="B58" s="8" t="s">
        <v>207</v>
      </c>
      <c r="C58" s="25" t="s">
        <v>167</v>
      </c>
      <c r="D58" s="4" t="s">
        <v>168</v>
      </c>
      <c r="E58" s="12">
        <v>43144</v>
      </c>
      <c r="F58" s="12" t="s">
        <v>169</v>
      </c>
      <c r="G58" s="38">
        <v>27000</v>
      </c>
      <c r="H58" s="38"/>
      <c r="I58" s="113"/>
      <c r="J58" s="79"/>
      <c r="K58" s="51"/>
      <c r="L58" s="13">
        <f>18900+8100</f>
        <v>27000</v>
      </c>
      <c r="M58" s="1" t="s">
        <v>143</v>
      </c>
    </row>
    <row r="59" spans="1:13" ht="99.95" customHeight="1">
      <c r="A59" s="9">
        <v>54</v>
      </c>
      <c r="B59" s="8" t="s">
        <v>170</v>
      </c>
      <c r="C59" s="25">
        <v>7931520964</v>
      </c>
      <c r="D59" s="4" t="s">
        <v>171</v>
      </c>
      <c r="E59" s="12">
        <v>43069</v>
      </c>
      <c r="F59" s="12" t="s">
        <v>172</v>
      </c>
      <c r="G59" s="39" t="s">
        <v>173</v>
      </c>
      <c r="H59" s="39"/>
      <c r="I59" s="115"/>
      <c r="J59" s="79"/>
      <c r="K59" s="51"/>
      <c r="L59" s="13">
        <v>56095.5</v>
      </c>
      <c r="M59" s="1" t="s">
        <v>143</v>
      </c>
    </row>
    <row r="60" spans="1:13" ht="99.95" customHeight="1">
      <c r="A60" s="9">
        <v>55</v>
      </c>
      <c r="B60" s="8" t="s">
        <v>175</v>
      </c>
      <c r="C60" s="25" t="s">
        <v>176</v>
      </c>
      <c r="D60" s="4" t="s">
        <v>177</v>
      </c>
      <c r="E60" s="12">
        <v>43083</v>
      </c>
      <c r="F60" s="12" t="s">
        <v>178</v>
      </c>
      <c r="G60" s="13" t="s">
        <v>179</v>
      </c>
      <c r="H60" s="13"/>
      <c r="I60" s="115"/>
      <c r="J60" s="79"/>
      <c r="K60" s="51"/>
      <c r="L60" s="13">
        <v>3200</v>
      </c>
      <c r="M60" s="1" t="s">
        <v>143</v>
      </c>
    </row>
    <row r="61" spans="1:13" ht="99.95" customHeight="1">
      <c r="A61" s="9">
        <v>56</v>
      </c>
      <c r="B61" s="8" t="s">
        <v>255</v>
      </c>
      <c r="C61" s="25" t="s">
        <v>183</v>
      </c>
      <c r="D61" s="4" t="s">
        <v>180</v>
      </c>
      <c r="E61" s="12">
        <v>43090</v>
      </c>
      <c r="F61" s="12" t="s">
        <v>181</v>
      </c>
      <c r="G61" s="13" t="s">
        <v>182</v>
      </c>
      <c r="H61" s="13"/>
      <c r="I61" s="115"/>
      <c r="J61" s="79"/>
      <c r="K61" s="51"/>
      <c r="L61" s="13">
        <v>9660</v>
      </c>
      <c r="M61" s="1" t="s">
        <v>143</v>
      </c>
    </row>
    <row r="62" spans="1:13" ht="150">
      <c r="A62" s="9">
        <v>57</v>
      </c>
      <c r="B62" s="8" t="s">
        <v>184</v>
      </c>
      <c r="C62" s="25">
        <v>12883390150</v>
      </c>
      <c r="D62" s="4" t="s">
        <v>366</v>
      </c>
      <c r="E62" s="46" t="s">
        <v>367</v>
      </c>
      <c r="F62" s="12" t="s">
        <v>185</v>
      </c>
      <c r="G62" s="13">
        <f>342000+15000+12000</f>
        <v>369000</v>
      </c>
      <c r="H62" s="40"/>
      <c r="I62" s="110"/>
      <c r="J62" s="79"/>
      <c r="K62" s="51"/>
      <c r="L62" s="57">
        <f>15000+29700+45000+12000+59400</f>
        <v>161100</v>
      </c>
      <c r="M62" s="36" t="s">
        <v>142</v>
      </c>
    </row>
    <row r="63" spans="1:13" ht="99.95" customHeight="1">
      <c r="A63" s="9">
        <v>58</v>
      </c>
      <c r="B63" s="8" t="s">
        <v>186</v>
      </c>
      <c r="C63" s="25" t="s">
        <v>187</v>
      </c>
      <c r="D63" s="4" t="s">
        <v>188</v>
      </c>
      <c r="E63" s="12">
        <v>43202</v>
      </c>
      <c r="F63" s="12" t="s">
        <v>189</v>
      </c>
      <c r="G63" s="40" t="s">
        <v>190</v>
      </c>
      <c r="H63" s="40"/>
      <c r="I63" s="110"/>
      <c r="J63" s="79"/>
      <c r="K63" s="51"/>
      <c r="L63" s="13">
        <f>4420+4420</f>
        <v>8840</v>
      </c>
      <c r="M63" s="1" t="s">
        <v>143</v>
      </c>
    </row>
    <row r="64" spans="1:13" ht="99.95" customHeight="1">
      <c r="A64" s="9">
        <v>59</v>
      </c>
      <c r="B64" s="8" t="s">
        <v>28</v>
      </c>
      <c r="C64" s="14">
        <v>7583180968</v>
      </c>
      <c r="D64" s="30" t="s">
        <v>27</v>
      </c>
      <c r="E64" s="32">
        <v>43223</v>
      </c>
      <c r="F64" s="3" t="s">
        <v>191</v>
      </c>
      <c r="G64" s="67" t="s">
        <v>192</v>
      </c>
      <c r="H64" s="67"/>
      <c r="I64" s="103"/>
      <c r="J64" s="79"/>
      <c r="K64" s="51"/>
      <c r="L64" s="63">
        <f>48679.56+19706.53+6412.8+9519.4</f>
        <v>84318.29</v>
      </c>
      <c r="M64" s="1" t="s">
        <v>143</v>
      </c>
    </row>
    <row r="65" spans="1:13" ht="99.95" customHeight="1">
      <c r="A65" s="9">
        <v>60</v>
      </c>
      <c r="B65" s="8" t="s">
        <v>122</v>
      </c>
      <c r="C65" s="25">
        <v>3380410104</v>
      </c>
      <c r="D65" s="4" t="s">
        <v>193</v>
      </c>
      <c r="E65" s="31">
        <v>43257</v>
      </c>
      <c r="F65" s="12" t="s">
        <v>194</v>
      </c>
      <c r="G65" s="66" t="s">
        <v>232</v>
      </c>
      <c r="H65" s="66"/>
      <c r="I65" s="115"/>
      <c r="J65" s="79"/>
      <c r="K65" s="51"/>
      <c r="L65" s="63">
        <f>5000+15000+5000+5000+15000</f>
        <v>45000</v>
      </c>
      <c r="M65" s="36" t="s">
        <v>143</v>
      </c>
    </row>
    <row r="66" spans="1:13" ht="99.95" customHeight="1">
      <c r="A66" s="9">
        <v>61</v>
      </c>
      <c r="B66" s="8" t="s">
        <v>207</v>
      </c>
      <c r="C66" s="25" t="s">
        <v>167</v>
      </c>
      <c r="D66" s="4" t="s">
        <v>198</v>
      </c>
      <c r="E66" s="12">
        <v>43257</v>
      </c>
      <c r="F66" s="12" t="s">
        <v>199</v>
      </c>
      <c r="G66" s="38">
        <v>13000</v>
      </c>
      <c r="H66" s="38"/>
      <c r="I66" s="113"/>
      <c r="J66" s="79"/>
      <c r="K66" s="51"/>
      <c r="L66" s="13">
        <f>5200+7800</f>
        <v>13000</v>
      </c>
      <c r="M66" s="1" t="s">
        <v>143</v>
      </c>
    </row>
    <row r="67" spans="1:13" ht="99.95" customHeight="1">
      <c r="A67" s="9">
        <v>62</v>
      </c>
      <c r="B67" s="8" t="s">
        <v>353</v>
      </c>
      <c r="C67" s="25" t="s">
        <v>200</v>
      </c>
      <c r="D67" s="4" t="s">
        <v>201</v>
      </c>
      <c r="E67" s="34">
        <v>43283</v>
      </c>
      <c r="F67" s="12" t="s">
        <v>202</v>
      </c>
      <c r="G67" s="83" t="s">
        <v>203</v>
      </c>
      <c r="H67" s="83" t="s">
        <v>625</v>
      </c>
      <c r="I67" s="108" t="s">
        <v>624</v>
      </c>
      <c r="J67" s="79" t="s">
        <v>557</v>
      </c>
      <c r="K67" s="20">
        <f>71959.18+81361.18</f>
        <v>153320.35999999999</v>
      </c>
      <c r="L67" s="57">
        <f>1659126.27+173278.47+100697.36+45334.43+58338.53+117116.6+100330.94+71959.18+81361.18</f>
        <v>2407542.9600000004</v>
      </c>
      <c r="M67" s="36" t="s">
        <v>142</v>
      </c>
    </row>
    <row r="68" spans="1:13" ht="99.95" customHeight="1">
      <c r="A68" s="9">
        <v>63</v>
      </c>
      <c r="B68" s="8" t="s">
        <v>204</v>
      </c>
      <c r="C68" s="25" t="s">
        <v>205</v>
      </c>
      <c r="D68" s="4" t="s">
        <v>206</v>
      </c>
      <c r="E68" s="34">
        <v>43276</v>
      </c>
      <c r="F68" s="12" t="s">
        <v>229</v>
      </c>
      <c r="G68" s="83">
        <f>138149.13+11800</f>
        <v>149949.13</v>
      </c>
      <c r="H68" s="83"/>
      <c r="I68" s="46"/>
      <c r="J68" s="79"/>
      <c r="K68" s="51"/>
      <c r="L68" s="13">
        <f>27491.68+110657.45+11800</f>
        <v>149949.13</v>
      </c>
      <c r="M68" s="1" t="s">
        <v>143</v>
      </c>
    </row>
    <row r="69" spans="1:13" ht="99.95" customHeight="1">
      <c r="A69" s="9">
        <v>64</v>
      </c>
      <c r="B69" s="8" t="s">
        <v>111</v>
      </c>
      <c r="C69" s="14">
        <v>3301630962</v>
      </c>
      <c r="D69" s="59" t="s">
        <v>208</v>
      </c>
      <c r="E69" s="31">
        <v>43312</v>
      </c>
      <c r="F69" s="60"/>
      <c r="G69" s="48" t="s">
        <v>209</v>
      </c>
      <c r="H69" s="48"/>
      <c r="I69" s="95"/>
      <c r="J69" s="79"/>
      <c r="K69" s="51"/>
      <c r="L69" s="13">
        <v>3206.4</v>
      </c>
      <c r="M69" s="1" t="s">
        <v>143</v>
      </c>
    </row>
    <row r="70" spans="1:13" ht="99.95" customHeight="1">
      <c r="A70" s="9">
        <v>65</v>
      </c>
      <c r="B70" s="8" t="s">
        <v>211</v>
      </c>
      <c r="C70" s="25" t="s">
        <v>212</v>
      </c>
      <c r="D70" s="28" t="s">
        <v>213</v>
      </c>
      <c r="E70" s="31">
        <v>43369</v>
      </c>
      <c r="F70" s="62" t="s">
        <v>215</v>
      </c>
      <c r="G70" s="13" t="s">
        <v>214</v>
      </c>
      <c r="H70" s="13"/>
      <c r="I70" s="115"/>
      <c r="J70" s="79"/>
      <c r="K70" s="51"/>
      <c r="L70" s="13">
        <f>8400+8400+7500+7500+7500</f>
        <v>39300</v>
      </c>
      <c r="M70" s="36" t="s">
        <v>143</v>
      </c>
    </row>
    <row r="71" spans="1:13" ht="99.95" customHeight="1">
      <c r="A71" s="9">
        <v>66</v>
      </c>
      <c r="B71" s="8" t="s">
        <v>274</v>
      </c>
      <c r="C71" s="25" t="s">
        <v>225</v>
      </c>
      <c r="D71" s="4" t="s">
        <v>224</v>
      </c>
      <c r="E71" s="12">
        <v>43347</v>
      </c>
      <c r="F71" s="12" t="s">
        <v>227</v>
      </c>
      <c r="G71" s="65" t="s">
        <v>226</v>
      </c>
      <c r="H71" s="65"/>
      <c r="I71" s="115"/>
      <c r="J71" s="51"/>
      <c r="K71" s="51"/>
      <c r="L71" s="13">
        <f>26.38+130.09+535.33+660+660+660+660+130.09+660+660+660+660+130.09+660+660+660+660</f>
        <v>8871.98</v>
      </c>
      <c r="M71" s="36" t="s">
        <v>143</v>
      </c>
    </row>
    <row r="72" spans="1:13" ht="99.95" customHeight="1">
      <c r="A72" s="9">
        <v>67</v>
      </c>
      <c r="B72" s="8" t="s">
        <v>216</v>
      </c>
      <c r="C72" s="25">
        <v>10157530964</v>
      </c>
      <c r="D72" s="4" t="s">
        <v>58</v>
      </c>
      <c r="E72" s="12" t="s">
        <v>306</v>
      </c>
      <c r="F72" s="46" t="s">
        <v>314</v>
      </c>
      <c r="G72" s="61">
        <f>19400+1616+808</f>
        <v>21824</v>
      </c>
      <c r="H72" s="61"/>
      <c r="I72" s="111"/>
      <c r="J72" s="79"/>
      <c r="K72" s="51"/>
      <c r="L72" s="29">
        <f>1617+1617+1617+1617+1617+1617+1617+1617+3234+3234+1617+888</f>
        <v>21909</v>
      </c>
      <c r="M72" s="1" t="s">
        <v>143</v>
      </c>
    </row>
    <row r="73" spans="1:13" ht="99.95" customHeight="1">
      <c r="A73" s="9">
        <v>68</v>
      </c>
      <c r="B73" s="8" t="s">
        <v>219</v>
      </c>
      <c r="C73" s="14">
        <v>1850570746</v>
      </c>
      <c r="D73" s="4" t="s">
        <v>220</v>
      </c>
      <c r="E73" s="31">
        <v>43424</v>
      </c>
      <c r="F73" s="12" t="s">
        <v>221</v>
      </c>
      <c r="G73" s="64" t="s">
        <v>222</v>
      </c>
      <c r="H73" s="64"/>
      <c r="I73" s="118"/>
      <c r="J73" s="79"/>
      <c r="K73" s="51"/>
      <c r="L73" s="29">
        <f>8000+8000+8000</f>
        <v>24000</v>
      </c>
      <c r="M73" s="1" t="s">
        <v>143</v>
      </c>
    </row>
    <row r="74" spans="1:13" ht="99.95" customHeight="1">
      <c r="A74" s="9">
        <v>69</v>
      </c>
      <c r="B74" s="8" t="s">
        <v>34</v>
      </c>
      <c r="C74" s="14">
        <v>830660155</v>
      </c>
      <c r="D74" s="4" t="s">
        <v>45</v>
      </c>
      <c r="E74" s="3">
        <v>43447</v>
      </c>
      <c r="F74" s="3" t="s">
        <v>230</v>
      </c>
      <c r="G74" s="4" t="s">
        <v>37</v>
      </c>
      <c r="H74" s="4"/>
      <c r="I74" s="46"/>
      <c r="J74" s="79"/>
      <c r="K74" s="51"/>
      <c r="L74" s="13">
        <f>5819+5759</f>
        <v>11578</v>
      </c>
      <c r="M74" s="36" t="s">
        <v>143</v>
      </c>
    </row>
    <row r="75" spans="1:13" ht="99.95" customHeight="1">
      <c r="A75" s="9">
        <v>70</v>
      </c>
      <c r="B75" s="8" t="s">
        <v>234</v>
      </c>
      <c r="C75" s="25" t="s">
        <v>550</v>
      </c>
      <c r="D75" s="4" t="s">
        <v>235</v>
      </c>
      <c r="E75" s="31">
        <v>43474</v>
      </c>
      <c r="F75" s="46" t="s">
        <v>236</v>
      </c>
      <c r="G75" s="64" t="s">
        <v>237</v>
      </c>
      <c r="H75" s="64"/>
      <c r="I75" s="46"/>
      <c r="J75" s="79"/>
      <c r="K75" s="51"/>
      <c r="L75" s="13">
        <v>28000</v>
      </c>
      <c r="M75" s="1" t="s">
        <v>143</v>
      </c>
    </row>
    <row r="76" spans="1:13" ht="99.95" customHeight="1">
      <c r="A76" s="9">
        <v>71</v>
      </c>
      <c r="B76" s="8" t="s">
        <v>238</v>
      </c>
      <c r="C76" s="25" t="s">
        <v>239</v>
      </c>
      <c r="D76" s="4" t="s">
        <v>139</v>
      </c>
      <c r="E76" s="31">
        <v>43432</v>
      </c>
      <c r="F76" s="46" t="s">
        <v>240</v>
      </c>
      <c r="G76" s="38" t="s">
        <v>257</v>
      </c>
      <c r="H76" s="38"/>
      <c r="I76" s="113"/>
      <c r="J76" s="79"/>
      <c r="K76" s="51"/>
      <c r="L76" s="13">
        <v>8344.66</v>
      </c>
      <c r="M76" s="1" t="s">
        <v>143</v>
      </c>
    </row>
    <row r="77" spans="1:13" ht="99.95" customHeight="1">
      <c r="A77" s="9">
        <v>72</v>
      </c>
      <c r="B77" s="8" t="s">
        <v>255</v>
      </c>
      <c r="C77" s="25" t="s">
        <v>241</v>
      </c>
      <c r="D77" s="4" t="s">
        <v>242</v>
      </c>
      <c r="E77" s="31">
        <v>43440</v>
      </c>
      <c r="F77" s="46" t="s">
        <v>243</v>
      </c>
      <c r="G77" s="64" t="s">
        <v>244</v>
      </c>
      <c r="H77" s="64"/>
      <c r="I77" s="118"/>
      <c r="J77" s="79"/>
      <c r="K77" s="51"/>
      <c r="L77" s="13">
        <v>5290.56</v>
      </c>
      <c r="M77" s="1" t="s">
        <v>143</v>
      </c>
    </row>
    <row r="78" spans="1:13" ht="99.95" customHeight="1">
      <c r="A78" s="9">
        <v>73</v>
      </c>
      <c r="B78" s="8" t="s">
        <v>207</v>
      </c>
      <c r="C78" s="25" t="s">
        <v>167</v>
      </c>
      <c r="D78" s="4" t="s">
        <v>245</v>
      </c>
      <c r="E78" s="12">
        <v>43480</v>
      </c>
      <c r="F78" s="12" t="s">
        <v>258</v>
      </c>
      <c r="G78" s="38">
        <v>20000</v>
      </c>
      <c r="H78" s="38"/>
      <c r="I78" s="113"/>
      <c r="J78" s="79"/>
      <c r="K78" s="51"/>
      <c r="L78" s="13">
        <f>10000+10000</f>
        <v>20000</v>
      </c>
      <c r="M78" s="36" t="s">
        <v>143</v>
      </c>
    </row>
    <row r="79" spans="1:13" ht="99.95" customHeight="1">
      <c r="A79" s="9">
        <v>74</v>
      </c>
      <c r="B79" s="8" t="s">
        <v>207</v>
      </c>
      <c r="C79" s="25" t="s">
        <v>167</v>
      </c>
      <c r="D79" s="4" t="s">
        <v>256</v>
      </c>
      <c r="E79" s="12">
        <v>43505</v>
      </c>
      <c r="F79" s="12" t="s">
        <v>259</v>
      </c>
      <c r="G79" s="38">
        <v>20000</v>
      </c>
      <c r="H79" s="38"/>
      <c r="I79" s="113"/>
      <c r="J79" s="79"/>
      <c r="K79" s="51"/>
      <c r="L79" s="13">
        <f>5000+5000+5000+5000</f>
        <v>20000</v>
      </c>
      <c r="M79" s="36" t="s">
        <v>143</v>
      </c>
    </row>
    <row r="80" spans="1:13" ht="362.25">
      <c r="A80" s="9">
        <v>75</v>
      </c>
      <c r="B80" s="8" t="s">
        <v>10</v>
      </c>
      <c r="C80" s="14">
        <v>3049560166</v>
      </c>
      <c r="D80" s="5" t="s">
        <v>246</v>
      </c>
      <c r="E80" s="12" t="s">
        <v>543</v>
      </c>
      <c r="F80" s="4" t="s">
        <v>544</v>
      </c>
      <c r="G80" s="5" t="s">
        <v>542</v>
      </c>
      <c r="H80" s="67"/>
      <c r="I80" s="103"/>
      <c r="J80" s="79"/>
      <c r="K80" s="51"/>
      <c r="L80" s="13">
        <f>8800+7400+1400+3000+1000+13200+12800+8800+4400</f>
        <v>60800</v>
      </c>
      <c r="M80" s="36" t="s">
        <v>143</v>
      </c>
    </row>
    <row r="81" spans="1:13" ht="99.95" customHeight="1">
      <c r="A81" s="9">
        <v>76</v>
      </c>
      <c r="B81" s="8" t="s">
        <v>247</v>
      </c>
      <c r="C81" s="14" t="s">
        <v>248</v>
      </c>
      <c r="D81" s="5" t="s">
        <v>249</v>
      </c>
      <c r="E81" s="24">
        <v>43502</v>
      </c>
      <c r="F81" s="4" t="s">
        <v>250</v>
      </c>
      <c r="G81" s="85">
        <v>937.5</v>
      </c>
      <c r="H81" s="39"/>
      <c r="I81" s="115"/>
      <c r="J81" s="79"/>
      <c r="K81" s="51"/>
      <c r="L81" s="13">
        <v>750</v>
      </c>
      <c r="M81" s="1" t="s">
        <v>143</v>
      </c>
    </row>
    <row r="82" spans="1:13" ht="99.95" customHeight="1">
      <c r="A82" s="9">
        <v>77</v>
      </c>
      <c r="B82" s="8" t="s">
        <v>251</v>
      </c>
      <c r="C82" s="14">
        <v>12735620150</v>
      </c>
      <c r="D82" s="5" t="s">
        <v>252</v>
      </c>
      <c r="E82" s="3">
        <v>43522</v>
      </c>
      <c r="F82" s="4" t="s">
        <v>253</v>
      </c>
      <c r="G82" s="5" t="s">
        <v>254</v>
      </c>
      <c r="H82" s="39"/>
      <c r="I82" s="115"/>
      <c r="J82" s="79"/>
      <c r="K82" s="51"/>
      <c r="L82" s="13">
        <v>2312.84</v>
      </c>
      <c r="M82" s="1" t="s">
        <v>143</v>
      </c>
    </row>
    <row r="83" spans="1:13" ht="99.95" customHeight="1">
      <c r="A83" s="9">
        <v>78</v>
      </c>
      <c r="B83" s="8" t="s">
        <v>170</v>
      </c>
      <c r="C83" s="25">
        <v>7931520964</v>
      </c>
      <c r="D83" s="4" t="s">
        <v>171</v>
      </c>
      <c r="E83" s="12" t="s">
        <v>260</v>
      </c>
      <c r="F83" s="12" t="s">
        <v>261</v>
      </c>
      <c r="G83" s="39" t="s">
        <v>173</v>
      </c>
      <c r="H83" s="39"/>
      <c r="I83" s="115"/>
      <c r="J83" s="79"/>
      <c r="K83" s="51"/>
      <c r="L83" s="57">
        <f>2391.5+1906+2122+1909+2360+2633+1866+1850+1942.5+2051+1328.5+1270+1287.5+1322+1330+1297+1322+1320.5+1336.5+1259+1306+1339.5+1316+1258.5+1335+1311+991.12+668.66+1180+1180+1251+1219.5+1322+1276+1180+1180</f>
        <v>53418.280000000006</v>
      </c>
      <c r="M83" s="1" t="s">
        <v>142</v>
      </c>
    </row>
    <row r="84" spans="1:13" ht="99.95" customHeight="1">
      <c r="A84" s="9">
        <v>79</v>
      </c>
      <c r="B84" s="8" t="s">
        <v>262</v>
      </c>
      <c r="C84" s="14" t="s">
        <v>263</v>
      </c>
      <c r="D84" s="5" t="s">
        <v>264</v>
      </c>
      <c r="E84" s="24">
        <v>43571</v>
      </c>
      <c r="F84" s="4" t="s">
        <v>265</v>
      </c>
      <c r="G84" s="85" t="s">
        <v>266</v>
      </c>
      <c r="H84" s="39"/>
      <c r="I84" s="115"/>
      <c r="J84" s="79"/>
      <c r="K84" s="51"/>
      <c r="L84" s="13">
        <v>6000</v>
      </c>
      <c r="M84" s="36" t="s">
        <v>143</v>
      </c>
    </row>
    <row r="85" spans="1:13" ht="99.95" customHeight="1">
      <c r="A85" s="9">
        <v>80</v>
      </c>
      <c r="B85" s="8" t="s">
        <v>267</v>
      </c>
      <c r="C85" s="14" t="s">
        <v>268</v>
      </c>
      <c r="D85" s="5" t="s">
        <v>264</v>
      </c>
      <c r="E85" s="3">
        <v>43571</v>
      </c>
      <c r="F85" s="4" t="s">
        <v>265</v>
      </c>
      <c r="G85" s="5" t="s">
        <v>266</v>
      </c>
      <c r="H85" s="5"/>
      <c r="I85" s="37"/>
      <c r="J85" s="79"/>
      <c r="K85" s="51"/>
      <c r="L85" s="13">
        <v>5116.72</v>
      </c>
      <c r="M85" s="36" t="s">
        <v>143</v>
      </c>
    </row>
    <row r="86" spans="1:13" ht="99.95" customHeight="1">
      <c r="A86" s="9">
        <v>81</v>
      </c>
      <c r="B86" s="8" t="s">
        <v>273</v>
      </c>
      <c r="C86" s="25" t="s">
        <v>269</v>
      </c>
      <c r="D86" s="5" t="s">
        <v>270</v>
      </c>
      <c r="E86" s="3">
        <v>43600</v>
      </c>
      <c r="F86" s="4" t="s">
        <v>271</v>
      </c>
      <c r="G86" s="5" t="s">
        <v>272</v>
      </c>
      <c r="H86" s="37"/>
      <c r="I86" s="37"/>
      <c r="J86" s="76"/>
      <c r="K86" s="51"/>
      <c r="L86" s="13">
        <f>5344+1603.2</f>
        <v>6947.2</v>
      </c>
      <c r="M86" s="36" t="s">
        <v>143</v>
      </c>
    </row>
    <row r="87" spans="1:13" ht="99.95" customHeight="1">
      <c r="A87" s="9">
        <v>82</v>
      </c>
      <c r="B87" s="8" t="s">
        <v>278</v>
      </c>
      <c r="C87" s="25" t="s">
        <v>281</v>
      </c>
      <c r="D87" s="5" t="s">
        <v>279</v>
      </c>
      <c r="E87" s="3">
        <v>43451</v>
      </c>
      <c r="F87" s="4"/>
      <c r="G87" s="5" t="s">
        <v>280</v>
      </c>
      <c r="H87" s="5"/>
      <c r="I87" s="37"/>
      <c r="J87" s="79"/>
      <c r="K87" s="51"/>
      <c r="L87" s="13"/>
      <c r="M87" s="36" t="s">
        <v>142</v>
      </c>
    </row>
    <row r="88" spans="1:13" ht="99.95" customHeight="1">
      <c r="A88" s="9">
        <v>83</v>
      </c>
      <c r="B88" s="8" t="s">
        <v>294</v>
      </c>
      <c r="C88" s="25"/>
      <c r="D88" s="5" t="s">
        <v>283</v>
      </c>
      <c r="E88" s="3">
        <v>43643</v>
      </c>
      <c r="F88" s="4" t="s">
        <v>284</v>
      </c>
      <c r="G88" s="4" t="s">
        <v>293</v>
      </c>
      <c r="H88" s="5"/>
      <c r="I88" s="37"/>
      <c r="J88" s="79"/>
      <c r="K88" s="51"/>
      <c r="L88" s="13">
        <f>400000+400000</f>
        <v>800000</v>
      </c>
      <c r="M88" s="36" t="s">
        <v>143</v>
      </c>
    </row>
    <row r="89" spans="1:13" ht="99.95" customHeight="1">
      <c r="A89" s="9">
        <v>84</v>
      </c>
      <c r="B89" s="8" t="s">
        <v>28</v>
      </c>
      <c r="C89" s="98">
        <v>7583180968</v>
      </c>
      <c r="D89" s="30" t="s">
        <v>285</v>
      </c>
      <c r="E89" s="32">
        <v>43713</v>
      </c>
      <c r="F89" s="46" t="s">
        <v>286</v>
      </c>
      <c r="G89" s="67" t="s">
        <v>287</v>
      </c>
      <c r="H89" s="67"/>
      <c r="I89" s="103"/>
      <c r="J89" s="79"/>
      <c r="K89" s="57"/>
      <c r="L89" s="63">
        <f>9832.96+2458.24</f>
        <v>12291.199999999999</v>
      </c>
      <c r="M89" s="1" t="s">
        <v>143</v>
      </c>
    </row>
    <row r="90" spans="1:13" ht="99.95" customHeight="1">
      <c r="A90" s="9">
        <v>85</v>
      </c>
      <c r="B90" s="8" t="s">
        <v>288</v>
      </c>
      <c r="C90" s="99" t="s">
        <v>289</v>
      </c>
      <c r="D90" s="30" t="s">
        <v>290</v>
      </c>
      <c r="E90" s="32">
        <v>43720</v>
      </c>
      <c r="F90" s="46" t="s">
        <v>291</v>
      </c>
      <c r="G90" s="67" t="s">
        <v>292</v>
      </c>
      <c r="H90" s="67"/>
      <c r="I90" s="103"/>
      <c r="J90" s="79"/>
      <c r="K90" s="57"/>
      <c r="L90" s="63">
        <f>13230+5670</f>
        <v>18900</v>
      </c>
      <c r="M90" s="36" t="s">
        <v>143</v>
      </c>
    </row>
    <row r="91" spans="1:13" ht="99.95" customHeight="1">
      <c r="A91" s="9">
        <v>86</v>
      </c>
      <c r="B91" s="8" t="s">
        <v>295</v>
      </c>
      <c r="C91" s="99" t="s">
        <v>296</v>
      </c>
      <c r="D91" s="5" t="s">
        <v>297</v>
      </c>
      <c r="E91" s="32">
        <v>43748</v>
      </c>
      <c r="F91" s="46" t="s">
        <v>298</v>
      </c>
      <c r="G91" s="67" t="s">
        <v>299</v>
      </c>
      <c r="H91" s="67"/>
      <c r="I91" s="103"/>
      <c r="J91" s="79"/>
      <c r="K91" s="57"/>
      <c r="L91" s="63"/>
      <c r="M91" s="36" t="s">
        <v>142</v>
      </c>
    </row>
    <row r="92" spans="1:13" ht="99.95" customHeight="1">
      <c r="A92" s="9">
        <v>87</v>
      </c>
      <c r="B92" s="8" t="s">
        <v>9</v>
      </c>
      <c r="C92" s="15" t="s">
        <v>300</v>
      </c>
      <c r="D92" s="4" t="s">
        <v>301</v>
      </c>
      <c r="E92" s="34">
        <v>43748</v>
      </c>
      <c r="F92" s="46" t="s">
        <v>302</v>
      </c>
      <c r="G92" s="102" t="s">
        <v>303</v>
      </c>
      <c r="H92" s="50"/>
      <c r="I92" s="103"/>
      <c r="J92" s="79"/>
      <c r="K92" s="57"/>
      <c r="L92" s="63">
        <f>131667+7000+65833.5+65833.5+7000+7000</f>
        <v>284334</v>
      </c>
      <c r="M92" s="36" t="s">
        <v>142</v>
      </c>
    </row>
    <row r="93" spans="1:13" ht="99.95" customHeight="1">
      <c r="A93" s="9">
        <v>88</v>
      </c>
      <c r="B93" s="8" t="s">
        <v>28</v>
      </c>
      <c r="C93" s="98">
        <v>7583180968</v>
      </c>
      <c r="D93" s="4" t="s">
        <v>304</v>
      </c>
      <c r="E93" s="34">
        <v>43760</v>
      </c>
      <c r="F93" s="46"/>
      <c r="G93" s="102" t="s">
        <v>305</v>
      </c>
      <c r="H93" s="67"/>
      <c r="I93" s="103"/>
      <c r="J93" s="79"/>
      <c r="K93" s="57"/>
      <c r="L93" s="63">
        <f>6904.6+13520.32</f>
        <v>20424.919999999998</v>
      </c>
      <c r="M93" s="1" t="s">
        <v>143</v>
      </c>
    </row>
    <row r="94" spans="1:13" ht="99.95" customHeight="1">
      <c r="A94" s="9">
        <v>89</v>
      </c>
      <c r="B94" s="8" t="s">
        <v>307</v>
      </c>
      <c r="C94" s="98" t="s">
        <v>308</v>
      </c>
      <c r="D94" s="4" t="s">
        <v>309</v>
      </c>
      <c r="E94" s="34">
        <v>43775</v>
      </c>
      <c r="F94" s="46" t="s">
        <v>298</v>
      </c>
      <c r="G94" s="102" t="s">
        <v>310</v>
      </c>
      <c r="H94" s="67"/>
      <c r="I94" s="103"/>
      <c r="J94" s="79"/>
      <c r="K94" s="57"/>
      <c r="L94" s="63">
        <v>761</v>
      </c>
      <c r="M94" s="1" t="s">
        <v>142</v>
      </c>
    </row>
    <row r="95" spans="1:13" ht="99.95" customHeight="1">
      <c r="A95" s="9">
        <v>90</v>
      </c>
      <c r="B95" s="8" t="s">
        <v>28</v>
      </c>
      <c r="C95" s="14">
        <v>7583180968</v>
      </c>
      <c r="D95" s="4" t="s">
        <v>311</v>
      </c>
      <c r="E95" s="34">
        <v>43781</v>
      </c>
      <c r="F95" s="46" t="s">
        <v>592</v>
      </c>
      <c r="G95" s="102" t="s">
        <v>312</v>
      </c>
      <c r="H95" s="67" t="s">
        <v>607</v>
      </c>
      <c r="I95" s="103">
        <v>44691</v>
      </c>
      <c r="J95" s="79" t="s">
        <v>557</v>
      </c>
      <c r="K95" s="57">
        <v>9832.9599999999991</v>
      </c>
      <c r="L95" s="63">
        <f>2602.69+9832.96</f>
        <v>12435.65</v>
      </c>
      <c r="M95" s="36" t="s">
        <v>143</v>
      </c>
    </row>
    <row r="96" spans="1:13" ht="99.95" customHeight="1">
      <c r="A96" s="9">
        <v>91</v>
      </c>
      <c r="B96" s="8" t="s">
        <v>28</v>
      </c>
      <c r="C96" s="14">
        <v>7583180968</v>
      </c>
      <c r="D96" s="4" t="s">
        <v>606</v>
      </c>
      <c r="E96" s="34">
        <v>43811</v>
      </c>
      <c r="F96" s="46" t="s">
        <v>592</v>
      </c>
      <c r="G96" s="102" t="s">
        <v>368</v>
      </c>
      <c r="H96" s="67" t="s">
        <v>620</v>
      </c>
      <c r="I96" s="103">
        <v>44713</v>
      </c>
      <c r="J96" s="79" t="s">
        <v>557</v>
      </c>
      <c r="K96" s="57">
        <v>9832.9599999999991</v>
      </c>
      <c r="L96" s="63">
        <f>7374.72+9832.96</f>
        <v>17207.68</v>
      </c>
      <c r="M96" s="36" t="s">
        <v>143</v>
      </c>
    </row>
    <row r="97" spans="1:13" ht="99.95" customHeight="1">
      <c r="A97" s="9">
        <v>92</v>
      </c>
      <c r="B97" s="8" t="s">
        <v>10</v>
      </c>
      <c r="C97" s="104">
        <v>3049560166</v>
      </c>
      <c r="D97" s="105" t="s">
        <v>331</v>
      </c>
      <c r="E97" s="34">
        <v>43787</v>
      </c>
      <c r="F97" s="106" t="s">
        <v>313</v>
      </c>
      <c r="G97" s="107">
        <v>12000</v>
      </c>
      <c r="H97" s="67"/>
      <c r="I97" s="103"/>
      <c r="J97" s="79"/>
      <c r="K97" s="57"/>
      <c r="L97" s="63">
        <v>12000</v>
      </c>
      <c r="M97" s="36" t="s">
        <v>143</v>
      </c>
    </row>
    <row r="98" spans="1:13" ht="99.95" customHeight="1">
      <c r="A98" s="9">
        <v>93</v>
      </c>
      <c r="B98" s="8" t="s">
        <v>34</v>
      </c>
      <c r="C98" s="14">
        <v>830660155</v>
      </c>
      <c r="D98" s="4" t="s">
        <v>45</v>
      </c>
      <c r="E98" s="3">
        <v>43802</v>
      </c>
      <c r="F98" s="3" t="s">
        <v>315</v>
      </c>
      <c r="G98" s="4" t="s">
        <v>37</v>
      </c>
      <c r="H98" s="4"/>
      <c r="I98" s="46"/>
      <c r="J98" s="79"/>
      <c r="K98" s="52"/>
      <c r="L98" s="13"/>
      <c r="M98" s="36" t="s">
        <v>142</v>
      </c>
    </row>
    <row r="99" spans="1:13" ht="99.95" customHeight="1">
      <c r="A99" s="9">
        <v>94</v>
      </c>
      <c r="B99" s="7" t="s">
        <v>105</v>
      </c>
      <c r="C99" s="14">
        <v>2309220602</v>
      </c>
      <c r="D99" s="4" t="s">
        <v>483</v>
      </c>
      <c r="E99" s="144" t="s">
        <v>484</v>
      </c>
      <c r="F99" s="46" t="s">
        <v>298</v>
      </c>
      <c r="G99" s="91" t="s">
        <v>316</v>
      </c>
      <c r="H99" s="97"/>
      <c r="I99" s="94"/>
      <c r="J99" s="68"/>
      <c r="K99" s="53"/>
      <c r="L99" s="13">
        <v>4500</v>
      </c>
      <c r="M99" s="36" t="s">
        <v>143</v>
      </c>
    </row>
    <row r="100" spans="1:13" ht="99.95" customHeight="1">
      <c r="A100" s="9">
        <v>95</v>
      </c>
      <c r="B100" s="8" t="s">
        <v>122</v>
      </c>
      <c r="C100" s="15">
        <v>3380410104</v>
      </c>
      <c r="D100" s="4" t="s">
        <v>317</v>
      </c>
      <c r="E100" s="3">
        <v>43819</v>
      </c>
      <c r="F100" s="46" t="s">
        <v>318</v>
      </c>
      <c r="G100" s="45" t="s">
        <v>319</v>
      </c>
      <c r="H100" s="97"/>
      <c r="I100" s="94"/>
      <c r="J100" s="68"/>
      <c r="K100" s="53"/>
      <c r="L100" s="13">
        <f>3500+3500</f>
        <v>7000</v>
      </c>
      <c r="M100" s="36" t="s">
        <v>143</v>
      </c>
    </row>
    <row r="101" spans="1:13" ht="99.95" customHeight="1">
      <c r="A101" s="9">
        <v>96</v>
      </c>
      <c r="B101" s="8" t="s">
        <v>321</v>
      </c>
      <c r="C101" s="15">
        <v>10147540966</v>
      </c>
      <c r="D101" s="4" t="s">
        <v>322</v>
      </c>
      <c r="E101" s="3">
        <v>43819</v>
      </c>
      <c r="F101" s="46" t="s">
        <v>323</v>
      </c>
      <c r="G101" s="45">
        <v>46000</v>
      </c>
      <c r="H101" s="97"/>
      <c r="I101" s="94"/>
      <c r="J101" s="68"/>
      <c r="K101" s="53"/>
      <c r="L101" s="13">
        <v>46000</v>
      </c>
      <c r="M101" s="36" t="s">
        <v>143</v>
      </c>
    </row>
    <row r="102" spans="1:13" ht="99.95" customHeight="1">
      <c r="A102" s="9">
        <v>97</v>
      </c>
      <c r="B102" s="8" t="s">
        <v>324</v>
      </c>
      <c r="C102" s="15" t="s">
        <v>325</v>
      </c>
      <c r="D102" s="4" t="s">
        <v>326</v>
      </c>
      <c r="E102" s="3">
        <v>43819</v>
      </c>
      <c r="F102" s="46" t="s">
        <v>327</v>
      </c>
      <c r="G102" s="45">
        <v>155011.12</v>
      </c>
      <c r="H102" s="97"/>
      <c r="I102" s="94"/>
      <c r="J102" s="68"/>
      <c r="K102" s="53"/>
      <c r="L102" s="13">
        <v>12400.89</v>
      </c>
      <c r="M102" s="36" t="s">
        <v>142</v>
      </c>
    </row>
    <row r="103" spans="1:13" ht="99.95" customHeight="1">
      <c r="A103" s="9">
        <v>98</v>
      </c>
      <c r="B103" s="129" t="s">
        <v>328</v>
      </c>
      <c r="C103" s="130">
        <v>11229180150</v>
      </c>
      <c r="D103" s="131" t="s">
        <v>369</v>
      </c>
      <c r="E103" s="132" t="s">
        <v>370</v>
      </c>
      <c r="F103" s="133" t="s">
        <v>371</v>
      </c>
      <c r="G103" s="134" t="s">
        <v>372</v>
      </c>
      <c r="H103" s="97"/>
      <c r="I103" s="94"/>
      <c r="J103" s="68"/>
      <c r="K103" s="53">
        <f>1666.42+280</f>
        <v>1946.42</v>
      </c>
      <c r="L103" s="13">
        <f>4582.66+166.64+1666.42+1666.42+1666.42+1666.42+1666.42+1666.42+560+1666.42+280+1946.42+1666.42+280+1666.42+280+1666.42+280+280+1666.42+280+1666.42+280+1666.42+1666.42+280+1666.42+280+1666.42+280+1666.42+280+1666.42+280+1666.42+280+1666.42+280</f>
        <v>44504.119999999981</v>
      </c>
      <c r="M103" s="36" t="s">
        <v>143</v>
      </c>
    </row>
    <row r="104" spans="1:13" ht="99.95" customHeight="1">
      <c r="A104" s="9">
        <v>99</v>
      </c>
      <c r="B104" s="8" t="s">
        <v>10</v>
      </c>
      <c r="C104" s="104">
        <v>3049560166</v>
      </c>
      <c r="D104" s="105" t="s">
        <v>330</v>
      </c>
      <c r="E104" s="34">
        <v>43858</v>
      </c>
      <c r="F104" s="106" t="s">
        <v>332</v>
      </c>
      <c r="G104" s="107">
        <v>3000</v>
      </c>
      <c r="H104" s="67"/>
      <c r="I104" s="103"/>
      <c r="J104" s="79"/>
      <c r="K104" s="57"/>
      <c r="L104" s="63">
        <v>3000</v>
      </c>
      <c r="M104" s="36" t="s">
        <v>143</v>
      </c>
    </row>
    <row r="105" spans="1:13" ht="99.95" customHeight="1">
      <c r="A105" s="9">
        <v>100</v>
      </c>
      <c r="B105" s="8" t="s">
        <v>334</v>
      </c>
      <c r="C105" s="15" t="s">
        <v>335</v>
      </c>
      <c r="D105" s="105" t="s">
        <v>336</v>
      </c>
      <c r="E105" s="34">
        <v>43872</v>
      </c>
      <c r="F105" s="36" t="s">
        <v>337</v>
      </c>
      <c r="G105" s="107" t="s">
        <v>338</v>
      </c>
      <c r="H105" s="67"/>
      <c r="I105" s="103"/>
      <c r="J105" s="79"/>
      <c r="K105" s="57"/>
      <c r="L105" s="57">
        <f>1843.68+1597.86</f>
        <v>3441.54</v>
      </c>
      <c r="M105" s="36" t="s">
        <v>143</v>
      </c>
    </row>
    <row r="106" spans="1:13" ht="99.95" customHeight="1">
      <c r="A106" s="9">
        <v>101</v>
      </c>
      <c r="B106" s="8" t="s">
        <v>207</v>
      </c>
      <c r="C106" s="25" t="s">
        <v>167</v>
      </c>
      <c r="D106" s="4" t="s">
        <v>256</v>
      </c>
      <c r="E106" s="12">
        <v>43880</v>
      </c>
      <c r="F106" s="12" t="s">
        <v>340</v>
      </c>
      <c r="G106" s="38">
        <v>38000</v>
      </c>
      <c r="H106" s="38"/>
      <c r="I106" s="113"/>
      <c r="J106" s="79"/>
      <c r="K106" s="57"/>
      <c r="L106" s="13">
        <f>4750+4750+4750+4750+4750+4750+4750+4750</f>
        <v>38000</v>
      </c>
      <c r="M106" s="36" t="s">
        <v>143</v>
      </c>
    </row>
    <row r="107" spans="1:13" ht="99.95" customHeight="1">
      <c r="A107" s="9">
        <v>102</v>
      </c>
      <c r="B107" s="8" t="s">
        <v>334</v>
      </c>
      <c r="C107" s="15" t="s">
        <v>335</v>
      </c>
      <c r="D107" s="4" t="s">
        <v>341</v>
      </c>
      <c r="E107" s="12">
        <v>43899</v>
      </c>
      <c r="F107" s="12" t="s">
        <v>342</v>
      </c>
      <c r="G107" s="120" t="s">
        <v>343</v>
      </c>
      <c r="H107" s="38"/>
      <c r="I107" s="113"/>
      <c r="J107" s="79"/>
      <c r="K107" s="57"/>
      <c r="L107" s="13">
        <v>1175.68</v>
      </c>
      <c r="M107" s="36" t="s">
        <v>143</v>
      </c>
    </row>
    <row r="108" spans="1:13" ht="99.95" customHeight="1">
      <c r="A108" s="9">
        <v>103</v>
      </c>
      <c r="B108" s="8" t="s">
        <v>157</v>
      </c>
      <c r="C108" s="15" t="s">
        <v>158</v>
      </c>
      <c r="D108" s="4" t="s">
        <v>344</v>
      </c>
      <c r="E108" s="122" t="s">
        <v>347</v>
      </c>
      <c r="F108" s="1" t="s">
        <v>345</v>
      </c>
      <c r="G108" s="4" t="s">
        <v>346</v>
      </c>
      <c r="H108" s="120"/>
      <c r="I108" s="113"/>
      <c r="J108" s="79"/>
      <c r="K108" s="57"/>
      <c r="L108" s="13">
        <f>16032+11362.67+13260.6</f>
        <v>40655.269999999997</v>
      </c>
      <c r="M108" s="36" t="s">
        <v>143</v>
      </c>
    </row>
    <row r="109" spans="1:13" ht="99.95" customHeight="1">
      <c r="A109" s="9">
        <v>104</v>
      </c>
      <c r="B109" s="41" t="s">
        <v>348</v>
      </c>
      <c r="C109" s="15" t="s">
        <v>349</v>
      </c>
      <c r="D109" s="4" t="s">
        <v>350</v>
      </c>
      <c r="E109" s="122">
        <v>43937</v>
      </c>
      <c r="F109" s="1" t="s">
        <v>351</v>
      </c>
      <c r="G109" s="4" t="s">
        <v>352</v>
      </c>
      <c r="H109" s="38"/>
      <c r="I109" s="113"/>
      <c r="J109" s="79"/>
      <c r="K109" s="57"/>
      <c r="L109" s="13"/>
      <c r="M109" s="36" t="s">
        <v>142</v>
      </c>
    </row>
    <row r="110" spans="1:13" s="123" customFormat="1" ht="99.95" customHeight="1">
      <c r="A110" s="9">
        <v>105</v>
      </c>
      <c r="B110" s="8" t="s">
        <v>354</v>
      </c>
      <c r="C110" s="15">
        <v>12265560016</v>
      </c>
      <c r="D110" s="4" t="s">
        <v>355</v>
      </c>
      <c r="E110" s="122">
        <v>44025</v>
      </c>
      <c r="F110" s="1" t="s">
        <v>356</v>
      </c>
      <c r="G110" s="4" t="s">
        <v>357</v>
      </c>
      <c r="H110" s="38"/>
      <c r="I110" s="113"/>
      <c r="J110" s="79"/>
      <c r="K110" s="57"/>
      <c r="L110" s="13">
        <v>4800</v>
      </c>
      <c r="M110" s="36" t="s">
        <v>143</v>
      </c>
    </row>
    <row r="111" spans="1:13" s="123" customFormat="1" ht="99.95" customHeight="1">
      <c r="A111" s="9">
        <v>106</v>
      </c>
      <c r="B111" s="8" t="s">
        <v>358</v>
      </c>
      <c r="C111" s="15" t="s">
        <v>87</v>
      </c>
      <c r="D111" s="4" t="s">
        <v>359</v>
      </c>
      <c r="E111" s="122">
        <v>44035</v>
      </c>
      <c r="F111" s="1" t="s">
        <v>360</v>
      </c>
      <c r="G111" s="124" t="s">
        <v>361</v>
      </c>
      <c r="H111" s="38"/>
      <c r="I111" s="113"/>
      <c r="J111" s="79"/>
      <c r="K111" s="57"/>
      <c r="L111" s="13">
        <v>2137.6</v>
      </c>
      <c r="M111" s="36" t="s">
        <v>143</v>
      </c>
    </row>
    <row r="112" spans="1:13" ht="99.95" customHeight="1">
      <c r="A112" s="9">
        <v>107</v>
      </c>
      <c r="B112" s="8" t="s">
        <v>373</v>
      </c>
      <c r="C112" s="15">
        <v>13278150159</v>
      </c>
      <c r="D112" s="4" t="s">
        <v>374</v>
      </c>
      <c r="E112" s="122">
        <v>44141</v>
      </c>
      <c r="F112" s="1" t="s">
        <v>385</v>
      </c>
      <c r="G112" s="124" t="s">
        <v>384</v>
      </c>
      <c r="H112" s="120" t="s">
        <v>608</v>
      </c>
      <c r="I112" s="113">
        <v>44692</v>
      </c>
      <c r="J112" s="79" t="s">
        <v>557</v>
      </c>
      <c r="K112" s="57">
        <v>6261.29</v>
      </c>
      <c r="L112" s="57">
        <v>6261.29</v>
      </c>
      <c r="M112" s="36" t="s">
        <v>143</v>
      </c>
    </row>
    <row r="113" spans="1:13" ht="99.95" customHeight="1">
      <c r="A113" s="9">
        <v>108</v>
      </c>
      <c r="B113" s="8" t="s">
        <v>375</v>
      </c>
      <c r="C113" s="25" t="s">
        <v>376</v>
      </c>
      <c r="D113" s="4" t="s">
        <v>377</v>
      </c>
      <c r="E113" s="12">
        <v>44105</v>
      </c>
      <c r="F113" s="12" t="s">
        <v>109</v>
      </c>
      <c r="G113" s="82" t="s">
        <v>378</v>
      </c>
      <c r="H113" s="82"/>
      <c r="I113" s="96"/>
      <c r="J113" s="79"/>
      <c r="K113" s="29">
        <f>903.19+903.19+903.19+903.19</f>
        <v>3612.76</v>
      </c>
      <c r="L113" s="29">
        <f>903.19+903.19+903.19+903.19+903.19+903.19+903.19+903.19+903.19+903.19+903.19+903.19+903.19+903.19+903.19+903.19+903.19+903.19</f>
        <v>16257.420000000007</v>
      </c>
      <c r="M113" s="36" t="s">
        <v>142</v>
      </c>
    </row>
    <row r="114" spans="1:13" ht="99.95" customHeight="1">
      <c r="A114" s="9">
        <v>109</v>
      </c>
      <c r="B114" s="8" t="s">
        <v>379</v>
      </c>
      <c r="C114" s="149" t="s">
        <v>380</v>
      </c>
      <c r="D114" s="150" t="s">
        <v>381</v>
      </c>
      <c r="E114" s="151">
        <v>44106</v>
      </c>
      <c r="F114" s="152" t="s">
        <v>382</v>
      </c>
      <c r="G114" s="153" t="s">
        <v>383</v>
      </c>
      <c r="H114" s="153"/>
      <c r="I114" s="154"/>
      <c r="J114" s="155"/>
      <c r="K114" s="156"/>
      <c r="L114" s="156">
        <v>3300</v>
      </c>
      <c r="M114" s="157" t="s">
        <v>143</v>
      </c>
    </row>
    <row r="115" spans="1:13" ht="99.95" customHeight="1">
      <c r="A115" s="9">
        <v>110</v>
      </c>
      <c r="B115" s="23" t="s">
        <v>388</v>
      </c>
      <c r="C115" s="92" t="s">
        <v>386</v>
      </c>
      <c r="D115" s="4" t="s">
        <v>387</v>
      </c>
      <c r="E115" s="161" t="s">
        <v>595</v>
      </c>
      <c r="F115" s="127" t="s">
        <v>596</v>
      </c>
      <c r="G115" s="120" t="s">
        <v>597</v>
      </c>
      <c r="H115" s="4"/>
      <c r="I115" s="12"/>
      <c r="J115" s="68"/>
      <c r="K115" s="29">
        <f>2974.4+92.95+2472.47+3058.06</f>
        <v>8597.8799999999992</v>
      </c>
      <c r="L115" s="29">
        <f>83.66+966.68+1431.43+316.03+213.79+2202.92+1710.28-139.43+92.95+250.97+1849.71+2072.79+2202.92+232.37+632.06+2732.73+2398.11+2472.47+111.54+1775.35+65.07+148.72+2853.57+1691.69+2974.4+92.95+2472.47+3058.06</f>
        <v>36966.26</v>
      </c>
      <c r="M115" s="36" t="s">
        <v>142</v>
      </c>
    </row>
    <row r="116" spans="1:13" ht="99.95" customHeight="1">
      <c r="A116" s="9">
        <v>111</v>
      </c>
      <c r="B116" s="23" t="s">
        <v>389</v>
      </c>
      <c r="C116" s="92" t="s">
        <v>390</v>
      </c>
      <c r="D116" s="4" t="s">
        <v>391</v>
      </c>
      <c r="E116" s="88">
        <v>44152</v>
      </c>
      <c r="F116" s="127" t="s">
        <v>392</v>
      </c>
      <c r="G116" s="120" t="s">
        <v>393</v>
      </c>
      <c r="H116" s="4"/>
      <c r="I116" s="12"/>
      <c r="J116" s="68"/>
      <c r="K116" s="29"/>
      <c r="L116" s="29">
        <v>6412.8</v>
      </c>
      <c r="M116" s="36" t="s">
        <v>143</v>
      </c>
    </row>
    <row r="117" spans="1:13" ht="99.95" customHeight="1">
      <c r="A117" s="9">
        <v>112</v>
      </c>
      <c r="B117" s="8" t="s">
        <v>28</v>
      </c>
      <c r="C117" s="14">
        <v>7583180968</v>
      </c>
      <c r="D117" s="4" t="s">
        <v>394</v>
      </c>
      <c r="E117" s="34">
        <v>44161</v>
      </c>
      <c r="F117" s="46" t="s">
        <v>395</v>
      </c>
      <c r="G117" s="102" t="s">
        <v>396</v>
      </c>
      <c r="H117" s="67"/>
      <c r="I117" s="103"/>
      <c r="J117" s="79"/>
      <c r="K117" s="57"/>
      <c r="L117" s="63">
        <v>7374.72</v>
      </c>
      <c r="M117" s="36" t="s">
        <v>143</v>
      </c>
    </row>
    <row r="118" spans="1:13" ht="99.95" customHeight="1">
      <c r="A118" s="9">
        <v>113</v>
      </c>
      <c r="B118" s="8" t="s">
        <v>443</v>
      </c>
      <c r="C118" s="14">
        <v>80104190154</v>
      </c>
      <c r="D118" s="4" t="s">
        <v>466</v>
      </c>
      <c r="E118" s="34">
        <v>44165</v>
      </c>
      <c r="F118" s="46" t="s">
        <v>397</v>
      </c>
      <c r="G118" s="102" t="s">
        <v>398</v>
      </c>
      <c r="H118" s="67"/>
      <c r="I118" s="103"/>
      <c r="J118" s="79"/>
      <c r="K118" s="57">
        <f>2638.83+2638.83+2638.83</f>
        <v>7916.49</v>
      </c>
      <c r="L118" s="57">
        <f>2638.83+2638.83+2638.83+2638.83+2638.83+80+2638.83+2638.83+2638.83+2638.83+2638.83+2638.83+2638.83+2638.83+2638.83+2638+83+2638+83</f>
        <v>42465.62000000001</v>
      </c>
      <c r="M118" s="36" t="s">
        <v>142</v>
      </c>
    </row>
    <row r="119" spans="1:13" ht="99.95" customHeight="1">
      <c r="A119" s="9">
        <v>114</v>
      </c>
      <c r="B119" s="8" t="s">
        <v>399</v>
      </c>
      <c r="C119" s="25" t="s">
        <v>403</v>
      </c>
      <c r="D119" s="4" t="s">
        <v>400</v>
      </c>
      <c r="E119" s="34">
        <v>44166</v>
      </c>
      <c r="F119" s="46" t="s">
        <v>401</v>
      </c>
      <c r="G119" s="102" t="s">
        <v>402</v>
      </c>
      <c r="H119" s="67"/>
      <c r="I119" s="103"/>
      <c r="J119" s="79"/>
      <c r="K119" s="57">
        <f>3122+3122+3122+3122</f>
        <v>12488</v>
      </c>
      <c r="L119" s="57">
        <f>3122+3122+3122+3122</f>
        <v>12488</v>
      </c>
      <c r="M119" s="36" t="s">
        <v>142</v>
      </c>
    </row>
    <row r="120" spans="1:13" ht="99.95" customHeight="1">
      <c r="A120" s="9">
        <v>115</v>
      </c>
      <c r="B120" s="8" t="s">
        <v>404</v>
      </c>
      <c r="C120" s="14">
        <v>80149630156</v>
      </c>
      <c r="D120" s="4" t="s">
        <v>405</v>
      </c>
      <c r="E120" s="34">
        <v>44165</v>
      </c>
      <c r="F120" s="46" t="s">
        <v>406</v>
      </c>
      <c r="G120" s="102" t="s">
        <v>398</v>
      </c>
      <c r="H120" s="67"/>
      <c r="I120" s="103"/>
      <c r="J120" s="79"/>
      <c r="K120" s="63">
        <f>935.61+2211.44</f>
        <v>3147.05</v>
      </c>
      <c r="L120" s="63">
        <f>2211.44+2211.44+2211.44+2211.44+2211.44+2211.44+2211.44+2211.44+2211.44+2211.44+2211.44+2211.44+2211.44+2211.44+2211.44+2211.44+2211.44+935.61+2211.44</f>
        <v>40741.53</v>
      </c>
      <c r="M120" s="36" t="s">
        <v>142</v>
      </c>
    </row>
    <row r="121" spans="1:13" ht="99.95" customHeight="1">
      <c r="A121" s="9">
        <v>116</v>
      </c>
      <c r="B121" s="8" t="s">
        <v>407</v>
      </c>
      <c r="C121" s="14">
        <v>97229620154</v>
      </c>
      <c r="D121" s="4" t="s">
        <v>408</v>
      </c>
      <c r="E121" s="34">
        <v>44176</v>
      </c>
      <c r="F121" s="46" t="s">
        <v>409</v>
      </c>
      <c r="G121" s="102" t="s">
        <v>398</v>
      </c>
      <c r="H121" s="67"/>
      <c r="I121" s="103"/>
      <c r="J121" s="79"/>
      <c r="K121" s="57">
        <f>2075.71+1955.59+2103.97</f>
        <v>6135.27</v>
      </c>
      <c r="L121" s="63">
        <f>1234.7+2015.29+2025.61+2025.7+2104.06+1745.21+1745.3+2073.53+2103.97+2025.7+2025.69+2103.97+2186.98+2025.71+2082.04+2075.71+1955.59+2103.97</f>
        <v>35658.729999999996</v>
      </c>
      <c r="M121" s="36" t="s">
        <v>142</v>
      </c>
    </row>
    <row r="122" spans="1:13" ht="99.95" customHeight="1">
      <c r="A122" s="9">
        <v>117</v>
      </c>
      <c r="B122" s="8" t="s">
        <v>410</v>
      </c>
      <c r="C122" s="25" t="s">
        <v>559</v>
      </c>
      <c r="D122" s="4" t="s">
        <v>45</v>
      </c>
      <c r="E122" s="3">
        <v>44168</v>
      </c>
      <c r="F122" s="3" t="s">
        <v>411</v>
      </c>
      <c r="G122" s="4" t="s">
        <v>37</v>
      </c>
      <c r="H122" s="67"/>
      <c r="I122" s="103"/>
      <c r="J122" s="79"/>
      <c r="K122" s="57"/>
      <c r="L122" s="13"/>
      <c r="M122" s="36" t="s">
        <v>142</v>
      </c>
    </row>
    <row r="123" spans="1:13" ht="99.95" customHeight="1">
      <c r="A123" s="9">
        <v>118</v>
      </c>
      <c r="B123" s="8" t="s">
        <v>238</v>
      </c>
      <c r="C123" s="25" t="s">
        <v>239</v>
      </c>
      <c r="D123" s="4" t="s">
        <v>412</v>
      </c>
      <c r="E123" s="31">
        <v>44201</v>
      </c>
      <c r="F123" s="46" t="s">
        <v>413</v>
      </c>
      <c r="G123" s="38" t="s">
        <v>414</v>
      </c>
      <c r="H123" s="38"/>
      <c r="I123" s="113"/>
      <c r="J123" s="79"/>
      <c r="K123" s="51"/>
      <c r="L123" s="51">
        <v>8051</v>
      </c>
      <c r="M123" s="1" t="s">
        <v>143</v>
      </c>
    </row>
    <row r="124" spans="1:13" ht="99.95" customHeight="1">
      <c r="A124" s="9">
        <v>119</v>
      </c>
      <c r="B124" s="8" t="s">
        <v>415</v>
      </c>
      <c r="C124" s="25" t="s">
        <v>416</v>
      </c>
      <c r="D124" s="4" t="s">
        <v>475</v>
      </c>
      <c r="E124" s="31">
        <v>44200</v>
      </c>
      <c r="F124" s="46" t="s">
        <v>434</v>
      </c>
      <c r="G124" s="38" t="s">
        <v>417</v>
      </c>
      <c r="H124" s="38"/>
      <c r="I124" s="113"/>
      <c r="J124" s="79"/>
      <c r="K124" s="51"/>
      <c r="L124" s="13">
        <f>12291.2+14749.44</f>
        <v>27040.639999999999</v>
      </c>
      <c r="M124" s="36" t="s">
        <v>517</v>
      </c>
    </row>
    <row r="125" spans="1:13" ht="99.95" customHeight="1">
      <c r="A125" s="9">
        <v>120</v>
      </c>
      <c r="B125" s="8" t="s">
        <v>420</v>
      </c>
      <c r="C125" s="15" t="s">
        <v>158</v>
      </c>
      <c r="D125" s="4" t="s">
        <v>418</v>
      </c>
      <c r="E125" s="122">
        <v>44211</v>
      </c>
      <c r="F125" s="1" t="s">
        <v>499</v>
      </c>
      <c r="G125" s="38" t="s">
        <v>419</v>
      </c>
      <c r="H125" s="120"/>
      <c r="I125" s="113"/>
      <c r="J125" s="79"/>
      <c r="K125" s="57"/>
      <c r="L125" s="13">
        <v>37408</v>
      </c>
      <c r="M125" s="36" t="s">
        <v>143</v>
      </c>
    </row>
    <row r="126" spans="1:13" ht="99.95" customHeight="1">
      <c r="A126" s="9">
        <v>121</v>
      </c>
      <c r="B126" s="8" t="s">
        <v>420</v>
      </c>
      <c r="C126" s="15" t="s">
        <v>158</v>
      </c>
      <c r="D126" s="4" t="s">
        <v>421</v>
      </c>
      <c r="E126" s="122">
        <v>44223</v>
      </c>
      <c r="F126" s="46" t="s">
        <v>413</v>
      </c>
      <c r="G126" s="38" t="s">
        <v>393</v>
      </c>
      <c r="H126" s="120"/>
      <c r="I126" s="113"/>
      <c r="J126" s="79"/>
      <c r="K126" s="57"/>
      <c r="L126" s="13">
        <v>6412.8</v>
      </c>
      <c r="M126" s="36" t="s">
        <v>143</v>
      </c>
    </row>
    <row r="127" spans="1:13" ht="99.95" customHeight="1">
      <c r="A127" s="9">
        <v>122</v>
      </c>
      <c r="B127" s="8" t="s">
        <v>10</v>
      </c>
      <c r="C127" s="104">
        <v>3049560166</v>
      </c>
      <c r="D127" s="105" t="s">
        <v>422</v>
      </c>
      <c r="E127" s="34">
        <v>44224</v>
      </c>
      <c r="F127" s="106" t="s">
        <v>318</v>
      </c>
      <c r="G127" s="107">
        <v>3000</v>
      </c>
      <c r="H127" s="38"/>
      <c r="I127" s="113"/>
      <c r="J127" s="79"/>
      <c r="K127" s="57"/>
      <c r="L127" s="13">
        <v>3000</v>
      </c>
      <c r="M127" s="36" t="s">
        <v>143</v>
      </c>
    </row>
    <row r="128" spans="1:13" ht="99.95" customHeight="1">
      <c r="A128" s="9">
        <v>123</v>
      </c>
      <c r="B128" s="8" t="s">
        <v>430</v>
      </c>
      <c r="C128" s="104" t="s">
        <v>431</v>
      </c>
      <c r="D128" s="4" t="s">
        <v>428</v>
      </c>
      <c r="E128" s="37" t="s">
        <v>464</v>
      </c>
      <c r="F128" s="94" t="s">
        <v>429</v>
      </c>
      <c r="G128" s="143" t="s">
        <v>465</v>
      </c>
      <c r="H128" s="38"/>
      <c r="I128" s="113"/>
      <c r="J128" s="79"/>
      <c r="K128" s="57"/>
      <c r="L128" s="57">
        <v>14629.2</v>
      </c>
      <c r="M128" s="36" t="s">
        <v>143</v>
      </c>
    </row>
    <row r="129" spans="1:13" ht="99.95" customHeight="1">
      <c r="A129" s="9">
        <v>124</v>
      </c>
      <c r="B129" s="8" t="s">
        <v>432</v>
      </c>
      <c r="C129" s="14">
        <v>12866070159</v>
      </c>
      <c r="D129" s="4" t="s">
        <v>433</v>
      </c>
      <c r="E129" s="3">
        <v>44256</v>
      </c>
      <c r="F129" s="46" t="s">
        <v>452</v>
      </c>
      <c r="G129" s="4" t="s">
        <v>536</v>
      </c>
      <c r="H129" s="42"/>
      <c r="I129" s="96"/>
      <c r="J129" s="73"/>
      <c r="K129" s="53"/>
      <c r="L129" s="53">
        <f>1347.41+4724.07</f>
        <v>6071.48</v>
      </c>
      <c r="M129" s="36" t="s">
        <v>143</v>
      </c>
    </row>
    <row r="130" spans="1:13" ht="99.95" customHeight="1">
      <c r="A130" s="9">
        <v>125</v>
      </c>
      <c r="B130" s="8" t="s">
        <v>415</v>
      </c>
      <c r="C130" s="25" t="s">
        <v>416</v>
      </c>
      <c r="D130" s="4" t="s">
        <v>435</v>
      </c>
      <c r="E130" s="31">
        <v>44263</v>
      </c>
      <c r="F130" s="138" t="s">
        <v>439</v>
      </c>
      <c r="G130" s="38" t="s">
        <v>436</v>
      </c>
      <c r="H130" s="42"/>
      <c r="I130" s="96"/>
      <c r="J130" s="73"/>
      <c r="K130" s="53"/>
      <c r="L130" s="53">
        <v>2067.13</v>
      </c>
      <c r="M130" s="36" t="s">
        <v>142</v>
      </c>
    </row>
    <row r="131" spans="1:13" ht="99.95" customHeight="1">
      <c r="A131" s="9">
        <v>126</v>
      </c>
      <c r="B131" s="8" t="s">
        <v>415</v>
      </c>
      <c r="C131" s="25" t="s">
        <v>416</v>
      </c>
      <c r="D131" s="4" t="s">
        <v>518</v>
      </c>
      <c r="E131" s="31">
        <v>44263</v>
      </c>
      <c r="F131" s="158" t="s">
        <v>437</v>
      </c>
      <c r="G131" s="38" t="s">
        <v>438</v>
      </c>
      <c r="H131" s="42"/>
      <c r="I131" s="96"/>
      <c r="J131" s="73"/>
      <c r="K131" s="53"/>
      <c r="L131" s="13">
        <v>5678.53</v>
      </c>
      <c r="M131" s="36" t="s">
        <v>143</v>
      </c>
    </row>
    <row r="132" spans="1:13" ht="99.95" customHeight="1">
      <c r="A132" s="9">
        <v>127</v>
      </c>
      <c r="B132" s="8" t="s">
        <v>420</v>
      </c>
      <c r="C132" s="15" t="s">
        <v>158</v>
      </c>
      <c r="D132" s="4" t="s">
        <v>440</v>
      </c>
      <c r="E132" s="122">
        <v>44280</v>
      </c>
      <c r="F132" s="46" t="s">
        <v>441</v>
      </c>
      <c r="G132" s="120" t="s">
        <v>442</v>
      </c>
      <c r="H132" s="38"/>
      <c r="I132" s="113"/>
      <c r="J132" s="79"/>
      <c r="K132" s="13"/>
      <c r="L132" s="13">
        <v>4275.2</v>
      </c>
      <c r="M132" s="36" t="s">
        <v>143</v>
      </c>
    </row>
    <row r="133" spans="1:13" s="123" customFormat="1" ht="99.95" customHeight="1">
      <c r="A133" s="9">
        <v>128</v>
      </c>
      <c r="B133" s="8" t="s">
        <v>132</v>
      </c>
      <c r="C133" s="25" t="s">
        <v>133</v>
      </c>
      <c r="D133" s="4" t="s">
        <v>446</v>
      </c>
      <c r="E133" s="32">
        <v>44300</v>
      </c>
      <c r="F133" s="141" t="s">
        <v>128</v>
      </c>
      <c r="G133" s="89" t="s">
        <v>447</v>
      </c>
      <c r="H133" s="38"/>
      <c r="I133" s="113"/>
      <c r="J133" s="79"/>
      <c r="K133" s="57">
        <f>248.38+248.38+248.38</f>
        <v>745.14</v>
      </c>
      <c r="L133" s="13">
        <f>384.57+248.38+248.38+248.38+248.38+248.38+248.38+248.38+248.38+248.38+248.38+248.38+248.38</f>
        <v>3365.130000000001</v>
      </c>
      <c r="M133" s="36" t="s">
        <v>142</v>
      </c>
    </row>
    <row r="134" spans="1:13" s="123" customFormat="1" ht="99.95" customHeight="1">
      <c r="A134" s="9">
        <v>129</v>
      </c>
      <c r="B134" s="8" t="s">
        <v>448</v>
      </c>
      <c r="C134" s="25" t="s">
        <v>200</v>
      </c>
      <c r="D134" s="4" t="s">
        <v>449</v>
      </c>
      <c r="E134" s="32">
        <v>44285</v>
      </c>
      <c r="F134" s="12" t="s">
        <v>450</v>
      </c>
      <c r="G134" s="140" t="s">
        <v>451</v>
      </c>
      <c r="H134" s="83"/>
      <c r="I134" s="103"/>
      <c r="J134" s="79"/>
      <c r="K134" s="57">
        <f>6.83+1670.96+1562.22+1761.93+7.29+7.67+1875.16+1753.13+1977.26+8.21</f>
        <v>10630.66</v>
      </c>
      <c r="L134" s="57">
        <f>41292.67+32885.86+34676.32+30745.69+134.5+143.75+17378.86+8017.3+8003.52+8320.61+7024.61+7231.42+8077.93+691.57+2061.48+6.71+1641.79+1534.94+1731.16+8.31+7.18+6.83+1670.96+1562.22+1761.93+7.29+7.67+1875.16+1753.13+1977.26+8.21</f>
        <v>222246.84000000003</v>
      </c>
      <c r="M134" s="36" t="s">
        <v>142</v>
      </c>
    </row>
    <row r="135" spans="1:13" ht="99.95" customHeight="1">
      <c r="A135" s="9">
        <v>130</v>
      </c>
      <c r="B135" s="8" t="s">
        <v>432</v>
      </c>
      <c r="C135" s="14">
        <v>12866070159</v>
      </c>
      <c r="D135" s="4" t="s">
        <v>453</v>
      </c>
      <c r="E135" s="3">
        <v>44302</v>
      </c>
      <c r="F135" s="46" t="s">
        <v>474</v>
      </c>
      <c r="G135" s="4" t="s">
        <v>536</v>
      </c>
      <c r="H135" s="42"/>
      <c r="I135" s="96"/>
      <c r="J135" s="73"/>
      <c r="K135" s="53"/>
      <c r="L135" s="53">
        <f>2067.13+3665.09</f>
        <v>5732.22</v>
      </c>
      <c r="M135" s="36" t="s">
        <v>143</v>
      </c>
    </row>
    <row r="136" spans="1:13" ht="99.95" customHeight="1">
      <c r="A136" s="9">
        <v>131</v>
      </c>
      <c r="B136" s="8" t="s">
        <v>456</v>
      </c>
      <c r="C136" s="14">
        <v>2073640134</v>
      </c>
      <c r="D136" s="4" t="s">
        <v>457</v>
      </c>
      <c r="E136" s="3">
        <v>44334</v>
      </c>
      <c r="F136" s="46" t="s">
        <v>401</v>
      </c>
      <c r="G136" s="4" t="s">
        <v>458</v>
      </c>
      <c r="H136" s="42"/>
      <c r="I136" s="96"/>
      <c r="J136" s="73"/>
      <c r="K136" s="53"/>
      <c r="L136" s="13"/>
      <c r="M136" s="36" t="s">
        <v>142</v>
      </c>
    </row>
    <row r="137" spans="1:13" ht="99.95" customHeight="1">
      <c r="A137" s="9">
        <v>132</v>
      </c>
      <c r="B137" s="8" t="s">
        <v>459</v>
      </c>
      <c r="C137" s="14" t="s">
        <v>460</v>
      </c>
      <c r="D137" s="4" t="s">
        <v>461</v>
      </c>
      <c r="E137" s="3">
        <v>44334</v>
      </c>
      <c r="F137" s="46" t="s">
        <v>462</v>
      </c>
      <c r="G137" s="4" t="s">
        <v>463</v>
      </c>
      <c r="H137" s="42"/>
      <c r="I137" s="96"/>
      <c r="J137" s="73"/>
      <c r="K137" s="53"/>
      <c r="L137" s="13"/>
      <c r="M137" s="36" t="s">
        <v>142</v>
      </c>
    </row>
    <row r="138" spans="1:13" ht="99.95" customHeight="1">
      <c r="A138" s="9">
        <v>133</v>
      </c>
      <c r="B138" s="8" t="s">
        <v>497</v>
      </c>
      <c r="C138" s="15" t="s">
        <v>498</v>
      </c>
      <c r="D138" s="30" t="s">
        <v>130</v>
      </c>
      <c r="E138" s="34">
        <v>44355</v>
      </c>
      <c r="F138" s="127" t="s">
        <v>468</v>
      </c>
      <c r="G138" s="4" t="s">
        <v>467</v>
      </c>
      <c r="H138" s="100"/>
      <c r="I138" s="116"/>
      <c r="J138" s="68"/>
      <c r="K138" s="29"/>
      <c r="L138" s="63">
        <f>5875+5875</f>
        <v>11750</v>
      </c>
      <c r="M138" s="36" t="s">
        <v>142</v>
      </c>
    </row>
    <row r="139" spans="1:13" ht="99.95" customHeight="1">
      <c r="A139" s="9">
        <v>134</v>
      </c>
      <c r="B139" s="8" t="s">
        <v>415</v>
      </c>
      <c r="C139" s="25" t="s">
        <v>416</v>
      </c>
      <c r="D139" s="4" t="s">
        <v>469</v>
      </c>
      <c r="E139" s="31">
        <v>44414</v>
      </c>
      <c r="F139" s="12" t="s">
        <v>439</v>
      </c>
      <c r="G139" s="38" t="s">
        <v>470</v>
      </c>
      <c r="H139" s="42"/>
      <c r="I139" s="96"/>
      <c r="J139" s="73"/>
      <c r="K139" s="53"/>
      <c r="L139" s="13">
        <v>2458.2399999999998</v>
      </c>
      <c r="M139" s="36" t="s">
        <v>143</v>
      </c>
    </row>
    <row r="140" spans="1:13" ht="99.95" customHeight="1">
      <c r="A140" s="9">
        <v>135</v>
      </c>
      <c r="B140" s="8" t="s">
        <v>354</v>
      </c>
      <c r="C140" s="15">
        <v>12265560016</v>
      </c>
      <c r="D140" s="4" t="s">
        <v>471</v>
      </c>
      <c r="E140" s="122">
        <v>44364</v>
      </c>
      <c r="F140" s="1" t="s">
        <v>472</v>
      </c>
      <c r="G140" s="4" t="s">
        <v>473</v>
      </c>
      <c r="H140" s="38"/>
      <c r="I140" s="113"/>
      <c r="J140" s="79"/>
      <c r="K140" s="57">
        <v>2750</v>
      </c>
      <c r="L140" s="13">
        <v>2750</v>
      </c>
      <c r="M140" s="36" t="s">
        <v>142</v>
      </c>
    </row>
    <row r="141" spans="1:13" ht="99.95" customHeight="1">
      <c r="A141" s="9">
        <v>136</v>
      </c>
      <c r="B141" s="8" t="s">
        <v>415</v>
      </c>
      <c r="C141" s="25" t="s">
        <v>416</v>
      </c>
      <c r="D141" s="4" t="s">
        <v>476</v>
      </c>
      <c r="E141" s="31">
        <v>44370</v>
      </c>
      <c r="F141" s="12" t="s">
        <v>439</v>
      </c>
      <c r="G141" s="120" t="s">
        <v>477</v>
      </c>
      <c r="H141" s="42"/>
      <c r="I141" s="96"/>
      <c r="J141" s="73"/>
      <c r="K141" s="53"/>
      <c r="L141" s="13">
        <f>1496.13+844.78</f>
        <v>2340.91</v>
      </c>
      <c r="M141" s="36" t="s">
        <v>143</v>
      </c>
    </row>
    <row r="142" spans="1:13" ht="99.95" customHeight="1">
      <c r="A142" s="9">
        <v>137</v>
      </c>
      <c r="B142" s="8" t="s">
        <v>529</v>
      </c>
      <c r="C142" s="25" t="s">
        <v>478</v>
      </c>
      <c r="D142" s="4" t="s">
        <v>112</v>
      </c>
      <c r="E142" s="3">
        <v>44384</v>
      </c>
      <c r="F142" s="4" t="s">
        <v>528</v>
      </c>
      <c r="G142" s="4" t="s">
        <v>479</v>
      </c>
      <c r="H142" s="4"/>
      <c r="I142" s="46"/>
      <c r="J142" s="71"/>
      <c r="K142" s="52">
        <f>5000+1336</f>
        <v>6336</v>
      </c>
      <c r="L142" s="13">
        <f>5000+1336+5000+1336+5000+1336</f>
        <v>19008</v>
      </c>
      <c r="M142" s="1" t="s">
        <v>142</v>
      </c>
    </row>
    <row r="143" spans="1:13" ht="99.95" customHeight="1">
      <c r="A143" s="9">
        <v>138</v>
      </c>
      <c r="B143" s="8" t="s">
        <v>481</v>
      </c>
      <c r="C143" s="25" t="s">
        <v>482</v>
      </c>
      <c r="D143" s="4" t="s">
        <v>480</v>
      </c>
      <c r="E143" s="3">
        <v>44383</v>
      </c>
      <c r="F143" s="162" t="s">
        <v>439</v>
      </c>
      <c r="G143" s="4" t="s">
        <v>463</v>
      </c>
      <c r="H143" s="4"/>
      <c r="I143" s="46"/>
      <c r="J143" s="71"/>
      <c r="K143" s="52"/>
      <c r="L143" s="13"/>
      <c r="M143" s="1" t="s">
        <v>142</v>
      </c>
    </row>
    <row r="144" spans="1:13" ht="76.5" customHeight="1">
      <c r="A144" s="9">
        <v>139</v>
      </c>
      <c r="B144" s="8" t="s">
        <v>485</v>
      </c>
      <c r="C144" s="25" t="s">
        <v>486</v>
      </c>
      <c r="D144" s="4" t="s">
        <v>621</v>
      </c>
      <c r="E144" s="145">
        <v>44397</v>
      </c>
      <c r="F144" s="12" t="s">
        <v>487</v>
      </c>
      <c r="G144" s="146" t="s">
        <v>488</v>
      </c>
      <c r="H144" s="4" t="s">
        <v>622</v>
      </c>
      <c r="I144" s="46">
        <v>44733</v>
      </c>
      <c r="J144" s="71" t="s">
        <v>557</v>
      </c>
      <c r="K144" s="52">
        <v>10766.83</v>
      </c>
      <c r="L144" s="52">
        <v>10766.83</v>
      </c>
      <c r="M144" s="36" t="s">
        <v>142</v>
      </c>
    </row>
    <row r="145" spans="1:13" ht="99.95" customHeight="1">
      <c r="A145" s="9">
        <v>140</v>
      </c>
      <c r="B145" s="8" t="s">
        <v>122</v>
      </c>
      <c r="C145" s="15" t="s">
        <v>489</v>
      </c>
      <c r="D145" s="4" t="s">
        <v>490</v>
      </c>
      <c r="E145" s="122">
        <v>44397</v>
      </c>
      <c r="F145" s="163" t="s">
        <v>491</v>
      </c>
      <c r="G145" s="4" t="s">
        <v>492</v>
      </c>
      <c r="H145" s="4"/>
      <c r="I145" s="46"/>
      <c r="J145" s="71"/>
      <c r="K145" s="52">
        <v>2875</v>
      </c>
      <c r="L145" s="13">
        <f>11500+2875</f>
        <v>14375</v>
      </c>
      <c r="M145" s="36" t="s">
        <v>142</v>
      </c>
    </row>
    <row r="146" spans="1:13" ht="99.95" customHeight="1">
      <c r="A146" s="9">
        <v>141</v>
      </c>
      <c r="B146" s="8" t="s">
        <v>20</v>
      </c>
      <c r="C146" s="15">
        <v>2309220602</v>
      </c>
      <c r="D146" s="4" t="s">
        <v>493</v>
      </c>
      <c r="E146" s="122">
        <v>44397</v>
      </c>
      <c r="F146" s="1" t="s">
        <v>487</v>
      </c>
      <c r="G146" s="4" t="s">
        <v>494</v>
      </c>
      <c r="H146" s="4"/>
      <c r="I146" s="46"/>
      <c r="J146" s="71"/>
      <c r="K146" s="52"/>
      <c r="L146" s="13"/>
      <c r="M146" s="36" t="s">
        <v>142</v>
      </c>
    </row>
    <row r="147" spans="1:13" ht="99.95" customHeight="1">
      <c r="A147" s="9">
        <v>142</v>
      </c>
      <c r="B147" s="8" t="s">
        <v>504</v>
      </c>
      <c r="C147" s="15" t="s">
        <v>505</v>
      </c>
      <c r="D147" s="4" t="s">
        <v>506</v>
      </c>
      <c r="E147" s="122">
        <v>44445</v>
      </c>
      <c r="F147" s="1" t="s">
        <v>511</v>
      </c>
      <c r="G147" s="4" t="s">
        <v>507</v>
      </c>
      <c r="H147" s="4"/>
      <c r="I147" s="46"/>
      <c r="J147" s="71"/>
      <c r="K147" s="52"/>
      <c r="L147" s="13">
        <v>16032</v>
      </c>
      <c r="M147" s="36" t="s">
        <v>143</v>
      </c>
    </row>
    <row r="148" spans="1:13" ht="183">
      <c r="A148" s="9">
        <v>143</v>
      </c>
      <c r="B148" s="8" t="s">
        <v>508</v>
      </c>
      <c r="C148" s="15" t="s">
        <v>509</v>
      </c>
      <c r="D148" s="4" t="s">
        <v>510</v>
      </c>
      <c r="E148" s="122">
        <v>44467</v>
      </c>
      <c r="F148" s="1" t="s">
        <v>511</v>
      </c>
      <c r="G148" s="4" t="s">
        <v>512</v>
      </c>
      <c r="H148" s="4"/>
      <c r="I148" s="46"/>
      <c r="J148" s="71"/>
      <c r="K148" s="52"/>
      <c r="L148" s="13"/>
      <c r="M148" s="36" t="s">
        <v>142</v>
      </c>
    </row>
    <row r="149" spans="1:13" ht="99.95" customHeight="1">
      <c r="A149" s="9">
        <v>144</v>
      </c>
      <c r="B149" s="8" t="s">
        <v>420</v>
      </c>
      <c r="C149" s="15" t="s">
        <v>158</v>
      </c>
      <c r="D149" s="4" t="s">
        <v>519</v>
      </c>
      <c r="E149" s="122">
        <v>44490</v>
      </c>
      <c r="F149" s="1" t="s">
        <v>520</v>
      </c>
      <c r="G149" s="38" t="s">
        <v>521</v>
      </c>
      <c r="H149" s="120" t="s">
        <v>630</v>
      </c>
      <c r="I149" s="103">
        <v>44741</v>
      </c>
      <c r="J149" s="79" t="s">
        <v>557</v>
      </c>
      <c r="K149" s="57">
        <v>54508.800000000003</v>
      </c>
      <c r="L149" s="57">
        <f>9084.8+9084.8+9084.8+9084.8+54508.8</f>
        <v>90848</v>
      </c>
      <c r="M149" s="36" t="s">
        <v>142</v>
      </c>
    </row>
    <row r="150" spans="1:13" ht="99.95" customHeight="1">
      <c r="A150" s="9">
        <v>145</v>
      </c>
      <c r="B150" s="8" t="s">
        <v>10</v>
      </c>
      <c r="C150" s="104">
        <v>3049560166</v>
      </c>
      <c r="D150" s="105" t="s">
        <v>522</v>
      </c>
      <c r="E150" s="34">
        <v>44487</v>
      </c>
      <c r="F150" s="106" t="s">
        <v>523</v>
      </c>
      <c r="G150" s="107">
        <v>3000</v>
      </c>
      <c r="H150" s="38"/>
      <c r="I150" s="113"/>
      <c r="J150" s="79"/>
      <c r="K150" s="57"/>
      <c r="L150" s="13"/>
      <c r="M150" s="36" t="s">
        <v>142</v>
      </c>
    </row>
    <row r="151" spans="1:13" ht="99.95" customHeight="1">
      <c r="A151" s="9">
        <v>146</v>
      </c>
      <c r="B151" s="8" t="s">
        <v>459</v>
      </c>
      <c r="C151" s="14" t="s">
        <v>460</v>
      </c>
      <c r="D151" s="4" t="s">
        <v>524</v>
      </c>
      <c r="E151" s="3">
        <v>44490</v>
      </c>
      <c r="F151" s="46" t="s">
        <v>462</v>
      </c>
      <c r="G151" s="4" t="s">
        <v>525</v>
      </c>
      <c r="H151" s="42"/>
      <c r="I151" s="96"/>
      <c r="J151" s="73"/>
      <c r="K151" s="53"/>
      <c r="L151" s="13"/>
      <c r="M151" s="36" t="s">
        <v>142</v>
      </c>
    </row>
    <row r="152" spans="1:13" ht="99.95" customHeight="1">
      <c r="A152" s="9">
        <v>147</v>
      </c>
      <c r="B152" s="8" t="s">
        <v>211</v>
      </c>
      <c r="C152" s="25" t="s">
        <v>212</v>
      </c>
      <c r="D152" s="28" t="s">
        <v>213</v>
      </c>
      <c r="E152" s="31">
        <v>44494</v>
      </c>
      <c r="F152" s="62" t="s">
        <v>526</v>
      </c>
      <c r="G152" s="107">
        <v>7500</v>
      </c>
      <c r="H152" s="13"/>
      <c r="I152" s="115"/>
      <c r="J152" s="79"/>
      <c r="K152" s="51">
        <v>3750.02</v>
      </c>
      <c r="L152" s="13">
        <v>3750.02</v>
      </c>
      <c r="M152" s="36" t="s">
        <v>142</v>
      </c>
    </row>
    <row r="153" spans="1:13" ht="99.95" customHeight="1">
      <c r="A153" s="9">
        <v>148</v>
      </c>
      <c r="B153" s="8" t="s">
        <v>432</v>
      </c>
      <c r="C153" s="14">
        <v>12866070159</v>
      </c>
      <c r="D153" s="4" t="s">
        <v>534</v>
      </c>
      <c r="E153" s="31">
        <v>44523</v>
      </c>
      <c r="F153" s="106" t="s">
        <v>535</v>
      </c>
      <c r="G153" s="4" t="s">
        <v>536</v>
      </c>
      <c r="H153" s="13"/>
      <c r="I153" s="115"/>
      <c r="J153" s="79"/>
      <c r="K153" s="51">
        <f>4437.33+3760.37+4438.76</f>
        <v>12636.460000000001</v>
      </c>
      <c r="L153" s="13">
        <f>392.93+3274.64+4142.03+3952.13+4437.33+3760.37+4438.76</f>
        <v>24398.190000000002</v>
      </c>
      <c r="M153" s="36" t="s">
        <v>142</v>
      </c>
    </row>
    <row r="154" spans="1:13" ht="99.95" customHeight="1">
      <c r="A154" s="9">
        <v>149</v>
      </c>
      <c r="B154" s="8" t="s">
        <v>219</v>
      </c>
      <c r="C154" s="14">
        <v>1850570746</v>
      </c>
      <c r="D154" s="4" t="s">
        <v>220</v>
      </c>
      <c r="E154" s="31">
        <v>44544</v>
      </c>
      <c r="F154" s="12" t="s">
        <v>531</v>
      </c>
      <c r="G154" s="64" t="s">
        <v>530</v>
      </c>
      <c r="H154" s="64"/>
      <c r="I154" s="118"/>
      <c r="J154" s="79"/>
      <c r="K154" s="51"/>
      <c r="L154" s="29">
        <v>8550</v>
      </c>
      <c r="M154" s="1" t="s">
        <v>142</v>
      </c>
    </row>
    <row r="155" spans="1:13" ht="99.95" customHeight="1">
      <c r="A155" s="9">
        <v>150</v>
      </c>
      <c r="B155" s="8" t="s">
        <v>508</v>
      </c>
      <c r="C155" s="15" t="s">
        <v>509</v>
      </c>
      <c r="D155" s="4" t="s">
        <v>532</v>
      </c>
      <c r="E155" s="122">
        <v>44566</v>
      </c>
      <c r="F155" s="4" t="s">
        <v>533</v>
      </c>
      <c r="G155" s="4" t="s">
        <v>540</v>
      </c>
      <c r="H155" s="64"/>
      <c r="I155" s="118"/>
      <c r="J155" s="79"/>
      <c r="K155" s="51"/>
      <c r="L155" s="29"/>
      <c r="M155" s="36" t="s">
        <v>142</v>
      </c>
    </row>
    <row r="156" spans="1:13" ht="99.95" customHeight="1">
      <c r="A156" s="9">
        <v>151</v>
      </c>
      <c r="B156" s="8" t="s">
        <v>545</v>
      </c>
      <c r="C156" s="25" t="s">
        <v>546</v>
      </c>
      <c r="D156" s="4" t="s">
        <v>547</v>
      </c>
      <c r="E156" s="12">
        <v>44578</v>
      </c>
      <c r="F156" s="12" t="s">
        <v>548</v>
      </c>
      <c r="G156" s="65" t="s">
        <v>549</v>
      </c>
      <c r="H156" s="65"/>
      <c r="I156" s="115"/>
      <c r="J156" s="51"/>
      <c r="K156" s="51">
        <v>1568.38</v>
      </c>
      <c r="L156" s="13">
        <f>270+3421.04+1568.38</f>
        <v>5259.42</v>
      </c>
      <c r="M156" s="36" t="s">
        <v>142</v>
      </c>
    </row>
    <row r="157" spans="1:13" ht="99.95" customHeight="1">
      <c r="A157" s="9">
        <v>152</v>
      </c>
      <c r="B157" s="8" t="s">
        <v>415</v>
      </c>
      <c r="C157" s="25" t="s">
        <v>416</v>
      </c>
      <c r="D157" s="4" t="s">
        <v>558</v>
      </c>
      <c r="E157" s="31">
        <v>44586</v>
      </c>
      <c r="F157" s="12" t="s">
        <v>538</v>
      </c>
      <c r="G157" s="4" t="s">
        <v>539</v>
      </c>
      <c r="H157" s="42"/>
      <c r="I157" s="96"/>
      <c r="J157" s="73"/>
      <c r="K157" s="53"/>
      <c r="L157" s="13">
        <v>2654.9</v>
      </c>
      <c r="M157" s="36" t="s">
        <v>143</v>
      </c>
    </row>
    <row r="158" spans="1:13" ht="99.95" customHeight="1">
      <c r="A158" s="9">
        <v>153</v>
      </c>
      <c r="B158" s="8" t="s">
        <v>508</v>
      </c>
      <c r="C158" s="15" t="s">
        <v>509</v>
      </c>
      <c r="D158" s="4" t="s">
        <v>541</v>
      </c>
      <c r="E158" s="122">
        <v>44531</v>
      </c>
      <c r="F158" s="4" t="s">
        <v>533</v>
      </c>
      <c r="G158" s="5" t="s">
        <v>556</v>
      </c>
      <c r="H158" s="64" t="s">
        <v>605</v>
      </c>
      <c r="I158" s="118">
        <v>44690</v>
      </c>
      <c r="J158" s="79" t="s">
        <v>557</v>
      </c>
      <c r="K158" s="51">
        <v>8235.1</v>
      </c>
      <c r="L158" s="51">
        <v>8235.1</v>
      </c>
      <c r="M158" s="36" t="s">
        <v>143</v>
      </c>
    </row>
    <row r="159" spans="1:13" ht="199.5" customHeight="1">
      <c r="A159" s="9">
        <v>154</v>
      </c>
      <c r="B159" s="8" t="s">
        <v>234</v>
      </c>
      <c r="C159" s="25" t="s">
        <v>550</v>
      </c>
      <c r="D159" s="5" t="s">
        <v>551</v>
      </c>
      <c r="E159" s="12">
        <v>44592</v>
      </c>
      <c r="F159" s="46" t="s">
        <v>552</v>
      </c>
      <c r="G159" s="5" t="s">
        <v>553</v>
      </c>
      <c r="H159" s="64" t="s">
        <v>609</v>
      </c>
      <c r="I159" s="46">
        <v>44704</v>
      </c>
      <c r="J159" s="79" t="s">
        <v>557</v>
      </c>
      <c r="K159" s="51">
        <v>14400</v>
      </c>
      <c r="L159" s="13">
        <f>7200+3500+14400</f>
        <v>25100</v>
      </c>
      <c r="M159" s="36" t="s">
        <v>142</v>
      </c>
    </row>
    <row r="160" spans="1:13" ht="99.95" customHeight="1">
      <c r="A160" s="9">
        <v>155</v>
      </c>
      <c r="B160" s="8" t="s">
        <v>207</v>
      </c>
      <c r="C160" s="25" t="s">
        <v>167</v>
      </c>
      <c r="D160" s="4" t="s">
        <v>554</v>
      </c>
      <c r="E160" s="12">
        <v>44594</v>
      </c>
      <c r="F160" s="46" t="s">
        <v>555</v>
      </c>
      <c r="G160" s="38">
        <v>20000</v>
      </c>
      <c r="H160" s="38"/>
      <c r="I160" s="113"/>
      <c r="J160" s="79"/>
      <c r="K160" s="57">
        <v>5000</v>
      </c>
      <c r="L160" s="13">
        <v>5000</v>
      </c>
      <c r="M160" s="36" t="s">
        <v>142</v>
      </c>
    </row>
    <row r="161" spans="1:13" ht="80.25" customHeight="1">
      <c r="A161" s="9">
        <v>156</v>
      </c>
      <c r="B161" s="8" t="s">
        <v>410</v>
      </c>
      <c r="C161" s="25" t="s">
        <v>559</v>
      </c>
      <c r="D161" s="4" t="s">
        <v>45</v>
      </c>
      <c r="E161" s="3">
        <v>44592</v>
      </c>
      <c r="F161" s="3" t="s">
        <v>411</v>
      </c>
      <c r="G161" s="4" t="s">
        <v>37</v>
      </c>
      <c r="H161" s="67"/>
      <c r="I161" s="103"/>
      <c r="J161" s="79"/>
      <c r="K161" s="57"/>
      <c r="L161" s="63"/>
      <c r="M161" s="36" t="s">
        <v>142</v>
      </c>
    </row>
    <row r="162" spans="1:13" ht="60">
      <c r="A162" s="9">
        <v>157</v>
      </c>
      <c r="B162" s="8" t="s">
        <v>508</v>
      </c>
      <c r="C162" s="15" t="s">
        <v>509</v>
      </c>
      <c r="D162" s="4" t="s">
        <v>560</v>
      </c>
      <c r="E162" s="122">
        <v>44608</v>
      </c>
      <c r="F162" s="4" t="s">
        <v>561</v>
      </c>
      <c r="G162" s="5" t="s">
        <v>562</v>
      </c>
      <c r="H162" s="64"/>
      <c r="I162" s="118"/>
      <c r="J162" s="79"/>
      <c r="K162" s="51"/>
      <c r="L162" s="51">
        <v>4275.2</v>
      </c>
      <c r="M162" s="36" t="s">
        <v>143</v>
      </c>
    </row>
    <row r="163" spans="1:13" ht="92.25" customHeight="1">
      <c r="A163" s="9">
        <v>158</v>
      </c>
      <c r="B163" s="8" t="s">
        <v>485</v>
      </c>
      <c r="C163" s="25" t="s">
        <v>486</v>
      </c>
      <c r="D163" s="4" t="s">
        <v>563</v>
      </c>
      <c r="E163" s="145">
        <v>44622</v>
      </c>
      <c r="F163" s="122" t="s">
        <v>564</v>
      </c>
      <c r="G163" s="146" t="s">
        <v>565</v>
      </c>
      <c r="H163" s="4"/>
      <c r="I163" s="46"/>
      <c r="J163" s="71"/>
      <c r="K163" s="52">
        <v>1229.1199999999999</v>
      </c>
      <c r="L163" s="52">
        <v>1229.1199999999999</v>
      </c>
      <c r="M163" s="36" t="s">
        <v>143</v>
      </c>
    </row>
    <row r="164" spans="1:13" ht="80.25" customHeight="1">
      <c r="A164" s="9">
        <v>159</v>
      </c>
      <c r="B164" s="8" t="s">
        <v>566</v>
      </c>
      <c r="C164" s="25" t="s">
        <v>567</v>
      </c>
      <c r="D164" s="4" t="s">
        <v>568</v>
      </c>
      <c r="E164" s="145">
        <v>44624</v>
      </c>
      <c r="F164" s="122" t="s">
        <v>569</v>
      </c>
      <c r="G164" s="160">
        <v>43320</v>
      </c>
      <c r="H164" s="4"/>
      <c r="I164" s="46"/>
      <c r="J164" s="71"/>
      <c r="K164" s="52">
        <f>1805+1805</f>
        <v>3610</v>
      </c>
      <c r="L164" s="13">
        <f>1805+1805</f>
        <v>3610</v>
      </c>
      <c r="M164" s="36" t="s">
        <v>142</v>
      </c>
    </row>
    <row r="165" spans="1:13" ht="45">
      <c r="A165" s="9">
        <v>160</v>
      </c>
      <c r="B165" s="8" t="s">
        <v>570</v>
      </c>
      <c r="C165" s="25" t="s">
        <v>571</v>
      </c>
      <c r="D165" s="4" t="s">
        <v>572</v>
      </c>
      <c r="E165" s="145">
        <v>44630</v>
      </c>
      <c r="F165" s="122" t="s">
        <v>191</v>
      </c>
      <c r="G165" s="160">
        <v>60000</v>
      </c>
      <c r="H165" s="4"/>
      <c r="I165" s="46"/>
      <c r="J165" s="71"/>
      <c r="K165" s="52"/>
      <c r="L165" s="13"/>
      <c r="M165" s="36" t="s">
        <v>142</v>
      </c>
    </row>
    <row r="166" spans="1:13" ht="75">
      <c r="A166" s="9">
        <v>161</v>
      </c>
      <c r="B166" s="8" t="s">
        <v>399</v>
      </c>
      <c r="C166" s="25" t="s">
        <v>403</v>
      </c>
      <c r="D166" s="4" t="s">
        <v>573</v>
      </c>
      <c r="E166" s="34">
        <v>44641</v>
      </c>
      <c r="F166" s="46" t="s">
        <v>574</v>
      </c>
      <c r="G166" s="102" t="s">
        <v>575</v>
      </c>
      <c r="H166" s="67"/>
      <c r="I166" s="103"/>
      <c r="J166" s="79"/>
      <c r="K166" s="57"/>
      <c r="L166" s="63">
        <v>522</v>
      </c>
      <c r="M166" s="36" t="s">
        <v>142</v>
      </c>
    </row>
    <row r="167" spans="1:13" ht="60">
      <c r="A167" s="9">
        <v>162</v>
      </c>
      <c r="B167" s="8" t="s">
        <v>170</v>
      </c>
      <c r="C167" s="25">
        <v>7931520964</v>
      </c>
      <c r="D167" s="4" t="s">
        <v>171</v>
      </c>
      <c r="E167" s="12">
        <v>44651</v>
      </c>
      <c r="F167" s="12" t="s">
        <v>576</v>
      </c>
      <c r="G167" s="39" t="s">
        <v>173</v>
      </c>
      <c r="H167" s="39"/>
      <c r="I167" s="115"/>
      <c r="J167" s="79"/>
      <c r="K167" s="51"/>
      <c r="L167" s="57"/>
      <c r="M167" s="1" t="s">
        <v>142</v>
      </c>
    </row>
    <row r="168" spans="1:13" ht="45">
      <c r="A168" s="9">
        <v>163</v>
      </c>
      <c r="B168" s="8" t="s">
        <v>577</v>
      </c>
      <c r="C168" s="25" t="s">
        <v>578</v>
      </c>
      <c r="D168" s="4" t="s">
        <v>579</v>
      </c>
      <c r="E168" s="12">
        <v>44677</v>
      </c>
      <c r="F168" s="46" t="s">
        <v>580</v>
      </c>
      <c r="G168" s="160">
        <v>15000</v>
      </c>
      <c r="H168" s="39" t="s">
        <v>604</v>
      </c>
      <c r="I168" s="115">
        <v>44690</v>
      </c>
      <c r="J168" s="79" t="s">
        <v>557</v>
      </c>
      <c r="K168" s="51">
        <v>16032</v>
      </c>
      <c r="L168" s="57">
        <v>16032</v>
      </c>
      <c r="M168" s="1" t="s">
        <v>143</v>
      </c>
    </row>
    <row r="169" spans="1:13" ht="60">
      <c r="A169" s="9">
        <v>164</v>
      </c>
      <c r="B169" s="41" t="s">
        <v>28</v>
      </c>
      <c r="C169" s="14">
        <v>7583180968</v>
      </c>
      <c r="D169" s="4" t="s">
        <v>581</v>
      </c>
      <c r="E169" s="34">
        <v>44677</v>
      </c>
      <c r="F169" s="46" t="s">
        <v>594</v>
      </c>
      <c r="G169" s="102" t="s">
        <v>582</v>
      </c>
      <c r="H169" s="67"/>
      <c r="I169" s="103"/>
      <c r="J169" s="79"/>
      <c r="K169" s="57">
        <v>3687.36</v>
      </c>
      <c r="L169" s="57">
        <v>3687.36</v>
      </c>
      <c r="M169" s="36" t="s">
        <v>142</v>
      </c>
    </row>
    <row r="170" spans="1:13" ht="105">
      <c r="A170" s="9">
        <v>165</v>
      </c>
      <c r="B170" s="8" t="s">
        <v>508</v>
      </c>
      <c r="C170" s="15" t="s">
        <v>509</v>
      </c>
      <c r="D170" s="4" t="s">
        <v>583</v>
      </c>
      <c r="E170" s="122">
        <v>44680</v>
      </c>
      <c r="F170" s="46" t="s">
        <v>584</v>
      </c>
      <c r="G170" s="5" t="s">
        <v>585</v>
      </c>
      <c r="H170" s="64"/>
      <c r="I170" s="118"/>
      <c r="J170" s="79"/>
      <c r="K170" s="51"/>
      <c r="L170" s="51"/>
      <c r="M170" s="36" t="s">
        <v>142</v>
      </c>
    </row>
    <row r="171" spans="1:13" ht="60">
      <c r="A171" s="9">
        <v>166</v>
      </c>
      <c r="B171" s="8" t="s">
        <v>28</v>
      </c>
      <c r="C171" s="14">
        <v>7583180968</v>
      </c>
      <c r="D171" s="4" t="s">
        <v>591</v>
      </c>
      <c r="E171" s="34">
        <v>44700</v>
      </c>
      <c r="F171" s="46" t="s">
        <v>594</v>
      </c>
      <c r="G171" s="102" t="s">
        <v>593</v>
      </c>
      <c r="H171" s="67"/>
      <c r="I171" s="103"/>
      <c r="J171" s="79"/>
      <c r="K171" s="57"/>
      <c r="L171" s="63"/>
      <c r="M171" s="36" t="s">
        <v>142</v>
      </c>
    </row>
    <row r="172" spans="1:13" ht="105">
      <c r="A172" s="9">
        <v>167</v>
      </c>
      <c r="B172" s="8" t="s">
        <v>334</v>
      </c>
      <c r="C172" s="25" t="s">
        <v>335</v>
      </c>
      <c r="D172" s="4" t="s">
        <v>619</v>
      </c>
      <c r="E172" s="34">
        <v>44718</v>
      </c>
      <c r="F172" s="46" t="s">
        <v>594</v>
      </c>
      <c r="G172" s="102" t="s">
        <v>598</v>
      </c>
      <c r="H172" s="67"/>
      <c r="I172" s="103"/>
      <c r="J172" s="79"/>
      <c r="K172" s="57">
        <v>3206.4</v>
      </c>
      <c r="L172" s="57">
        <v>3206.4</v>
      </c>
      <c r="M172" s="36" t="s">
        <v>142</v>
      </c>
    </row>
    <row r="173" spans="1:13" ht="90">
      <c r="A173" s="9">
        <v>168</v>
      </c>
      <c r="B173" s="8" t="s">
        <v>599</v>
      </c>
      <c r="C173" s="25" t="s">
        <v>600</v>
      </c>
      <c r="D173" s="4" t="s">
        <v>601</v>
      </c>
      <c r="E173" s="34">
        <v>44721</v>
      </c>
      <c r="F173" s="46" t="s">
        <v>602</v>
      </c>
      <c r="G173" s="102" t="s">
        <v>603</v>
      </c>
      <c r="H173" s="67"/>
      <c r="I173" s="103"/>
      <c r="J173" s="79"/>
      <c r="K173" s="57"/>
      <c r="L173" s="63"/>
      <c r="M173" s="36" t="s">
        <v>142</v>
      </c>
    </row>
    <row r="174" spans="1:13" ht="80.25" customHeight="1">
      <c r="A174" s="9">
        <v>169</v>
      </c>
      <c r="B174" s="8" t="s">
        <v>20</v>
      </c>
      <c r="C174" s="15">
        <v>2309220602</v>
      </c>
      <c r="D174" s="4" t="s">
        <v>610</v>
      </c>
      <c r="E174" s="34">
        <v>44722</v>
      </c>
      <c r="F174" s="46" t="s">
        <v>611</v>
      </c>
      <c r="G174" s="102" t="s">
        <v>612</v>
      </c>
      <c r="H174" s="67"/>
      <c r="I174" s="103"/>
      <c r="J174" s="79"/>
      <c r="K174" s="57"/>
      <c r="L174" s="63"/>
      <c r="M174" s="36" t="s">
        <v>142</v>
      </c>
    </row>
    <row r="175" spans="1:13" ht="80.25" customHeight="1">
      <c r="A175" s="9">
        <v>170</v>
      </c>
      <c r="B175" s="8" t="s">
        <v>504</v>
      </c>
      <c r="C175" s="15" t="s">
        <v>505</v>
      </c>
      <c r="D175" s="4" t="s">
        <v>613</v>
      </c>
      <c r="E175" s="34">
        <v>44722</v>
      </c>
      <c r="F175" s="46" t="s">
        <v>614</v>
      </c>
      <c r="G175" s="102" t="s">
        <v>615</v>
      </c>
      <c r="H175" s="67"/>
      <c r="I175" s="103"/>
      <c r="J175" s="79"/>
      <c r="K175" s="57"/>
      <c r="L175" s="63"/>
      <c r="M175" s="36" t="s">
        <v>142</v>
      </c>
    </row>
    <row r="176" spans="1:13" ht="80.25" customHeight="1">
      <c r="A176" s="9">
        <v>171</v>
      </c>
      <c r="B176" s="8" t="s">
        <v>616</v>
      </c>
      <c r="C176" s="15" t="s">
        <v>617</v>
      </c>
      <c r="D176" s="4" t="s">
        <v>618</v>
      </c>
      <c r="E176" s="34">
        <v>44722</v>
      </c>
      <c r="F176" s="46"/>
      <c r="G176" s="102">
        <v>21094.400000000001</v>
      </c>
      <c r="H176" s="67"/>
      <c r="I176" s="103"/>
      <c r="J176" s="79"/>
      <c r="K176" s="57"/>
      <c r="L176" s="63"/>
      <c r="M176" s="36" t="s">
        <v>142</v>
      </c>
    </row>
    <row r="177" spans="1:13" ht="60">
      <c r="A177" s="9">
        <v>172</v>
      </c>
      <c r="B177" s="8" t="s">
        <v>599</v>
      </c>
      <c r="C177" s="25" t="s">
        <v>600</v>
      </c>
      <c r="D177" s="4" t="s">
        <v>626</v>
      </c>
      <c r="E177" s="34">
        <v>44740</v>
      </c>
      <c r="F177" s="46" t="s">
        <v>627</v>
      </c>
      <c r="G177" s="102" t="s">
        <v>628</v>
      </c>
      <c r="H177" s="67"/>
      <c r="I177" s="103"/>
      <c r="J177" s="79"/>
      <c r="K177" s="57"/>
      <c r="L177" s="63"/>
      <c r="M177" s="36" t="s">
        <v>142</v>
      </c>
    </row>
  </sheetData>
  <autoFilter ref="B5:M177" xr:uid="{3AC4AC86-AE28-44AE-806C-B5AC83D566B6}"/>
  <mergeCells count="1">
    <mergeCell ref="K2:L2"/>
  </mergeCells>
  <pageMargins left="0.7" right="0.7" top="0.75" bottom="0.75" header="0.3" footer="0.3"/>
  <pageSetup paperSize="9" orientation="portrait" r:id="rId1"/>
  <ignoredErrors>
    <ignoredError sqref="G15:G16 G20 C86 C31:C32 G31 C34 G35 C36 C38:C40 C44 C46 C48 C50:C51 C54:C58 C61 C66:C68 C70:C71 C75:C79 C90:C92 C94 G73 G75 C102 C105:C109 C111 C113:C115 C119 C122:C126 C130:C134 C137 C139 C141:C145 C147:C149 C151:C152 G154 C156:C158 C155 C159:C166 C170 C172:C173 C175:C17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A1:L9"/>
  <sheetViews>
    <sheetView showGridLines="0" tabSelected="1" zoomScale="90" zoomScaleNormal="90" workbookViewId="0">
      <pane ySplit="5" topLeftCell="A6" activePane="bottomLeft" state="frozen"/>
      <selection pane="bottomLeft" activeCell="J6" sqref="J6"/>
    </sheetView>
  </sheetViews>
  <sheetFormatPr defaultColWidth="20.7109375" defaultRowHeight="80.25" customHeight="1"/>
  <cols>
    <col min="1" max="1" width="4.42578125" bestFit="1"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1:12" ht="15"/>
    <row r="2" spans="1:12" ht="15"/>
    <row r="3" spans="1:12" ht="15">
      <c r="C3" s="16"/>
      <c r="D3" s="16" t="s">
        <v>586</v>
      </c>
    </row>
    <row r="4" spans="1:12" ht="15"/>
    <row r="5" spans="1:12" ht="80.25" customHeight="1">
      <c r="B5" s="6" t="s">
        <v>0</v>
      </c>
      <c r="C5" s="6" t="s">
        <v>81</v>
      </c>
      <c r="D5" s="6" t="s">
        <v>1</v>
      </c>
      <c r="E5" s="6" t="s">
        <v>2</v>
      </c>
      <c r="F5" s="6" t="s">
        <v>25</v>
      </c>
      <c r="G5" s="27" t="s">
        <v>84</v>
      </c>
      <c r="H5" s="21" t="s">
        <v>589</v>
      </c>
      <c r="I5" s="21" t="s">
        <v>590</v>
      </c>
      <c r="J5" s="35" t="s">
        <v>145</v>
      </c>
    </row>
    <row r="6" spans="1:12" ht="90">
      <c r="B6" s="8" t="s">
        <v>152</v>
      </c>
      <c r="C6" s="15" t="s">
        <v>153</v>
      </c>
      <c r="D6" s="4" t="s">
        <v>362</v>
      </c>
      <c r="E6" s="34">
        <v>43067</v>
      </c>
      <c r="F6" s="4" t="s">
        <v>444</v>
      </c>
      <c r="G6" s="139" t="s">
        <v>445</v>
      </c>
      <c r="H6" s="58">
        <f>114615.46+114615.46</f>
        <v>229230.92</v>
      </c>
      <c r="I6" s="58">
        <f>2426081.43+252154.04+84051.35+114615.46+114615.46</f>
        <v>2991517.74</v>
      </c>
      <c r="J6" s="36" t="s">
        <v>143</v>
      </c>
      <c r="L6" s="165"/>
    </row>
    <row r="7" spans="1:12" ht="80.25" customHeight="1">
      <c r="A7" s="9"/>
      <c r="B7" s="8" t="s">
        <v>425</v>
      </c>
      <c r="C7" s="104" t="s">
        <v>426</v>
      </c>
      <c r="D7" s="105" t="s">
        <v>427</v>
      </c>
      <c r="E7" s="137">
        <v>44238</v>
      </c>
      <c r="F7" s="34" t="s">
        <v>423</v>
      </c>
      <c r="G7" s="30" t="s">
        <v>424</v>
      </c>
      <c r="H7" s="57"/>
      <c r="I7" s="13"/>
      <c r="J7" s="36" t="s">
        <v>142</v>
      </c>
      <c r="L7" s="165"/>
    </row>
    <row r="8" spans="1:12" ht="225">
      <c r="B8" s="8" t="s">
        <v>500</v>
      </c>
      <c r="C8" s="104">
        <v>10926800961</v>
      </c>
      <c r="D8" s="105" t="s">
        <v>501</v>
      </c>
      <c r="E8" s="137">
        <v>44237</v>
      </c>
      <c r="F8" s="147" t="s">
        <v>502</v>
      </c>
      <c r="G8" s="148" t="s">
        <v>503</v>
      </c>
      <c r="H8" s="57"/>
      <c r="I8" s="13"/>
      <c r="J8" s="36" t="s">
        <v>142</v>
      </c>
      <c r="L8" s="165"/>
    </row>
    <row r="9" spans="1:12" ht="80.25" customHeight="1">
      <c r="B9" s="41" t="s">
        <v>513</v>
      </c>
      <c r="C9" s="104">
        <v>13264231005</v>
      </c>
      <c r="D9" s="105" t="s">
        <v>514</v>
      </c>
      <c r="E9" s="137">
        <v>44476</v>
      </c>
      <c r="F9" s="147" t="s">
        <v>515</v>
      </c>
      <c r="G9" s="159" t="s">
        <v>516</v>
      </c>
      <c r="H9" s="57"/>
      <c r="I9" s="13"/>
      <c r="J9" s="36" t="s">
        <v>142</v>
      </c>
      <c r="L9" s="165"/>
    </row>
  </sheetData>
  <autoFilter ref="B5:J9" xr:uid="{0AAD3E39-A2E9-4ADE-835C-EDB621644103}"/>
  <pageMargins left="0.7" right="0.7" top="0.75" bottom="0.75" header="0.3" footer="0.3"/>
  <pageSetup paperSize="9" orientation="portrait" r:id="rId1"/>
  <ignoredErrors>
    <ignoredError sqref="C6:C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Riepilogo Contratti Passivi</vt:lpstr>
      <vt:lpstr>Riepilogo Contratti Attivi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Alfonso De Maio</cp:lastModifiedBy>
  <dcterms:created xsi:type="dcterms:W3CDTF">2016-10-17T11:15:36Z</dcterms:created>
  <dcterms:modified xsi:type="dcterms:W3CDTF">2022-07-04T13:26:05Z</dcterms:modified>
</cp:coreProperties>
</file>