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K:\AFC\ODV - organismo di vigilanza reportistica\report\2020\01072020-30092020\"/>
    </mc:Choice>
  </mc:AlternateContent>
  <xr:revisionPtr revIDLastSave="0" documentId="13_ncr:1_{231E6D2E-3F72-4D98-A383-500C3051E3E2}" xr6:coauthVersionLast="45" xr6:coauthVersionMax="45" xr10:uidLastSave="{00000000-0000-0000-0000-000000000000}"/>
  <bookViews>
    <workbookView xWindow="-120" yWindow="-120" windowWidth="29040" windowHeight="15840" xr2:uid="{00000000-000D-0000-FFFF-FFFF00000000}"/>
  </bookViews>
  <sheets>
    <sheet name="Riepilogo Contratti Passivi" sheetId="1" r:id="rId1"/>
    <sheet name="Riepilogo Contratti Attivi" sheetId="2" r:id="rId2"/>
  </sheets>
  <definedNames>
    <definedName name="_xlnm._FilterDatabase" localSheetId="1" hidden="1">'Riepilogo Contratti Attivi'!$B$5:$J$6</definedName>
    <definedName name="_xlnm._FilterDatabase" localSheetId="0" hidden="1">'Riepilogo Contratti Passivi'!$B$5:$M$114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1" l="1"/>
  <c r="K48" i="1"/>
  <c r="L71" i="1" l="1"/>
  <c r="L34" i="1"/>
  <c r="K34" i="1"/>
  <c r="L17" i="1"/>
  <c r="L103" i="1"/>
  <c r="K103" i="1"/>
  <c r="L50" i="1"/>
  <c r="K50" i="1"/>
  <c r="L57" i="1"/>
  <c r="H6" i="2"/>
  <c r="L44" i="1"/>
  <c r="K44" i="1"/>
  <c r="L67" i="1" l="1"/>
  <c r="K67" i="1"/>
  <c r="L100" i="1"/>
  <c r="L49" i="1"/>
  <c r="L106" i="1"/>
  <c r="G62" i="1" l="1"/>
  <c r="I6" i="2" l="1"/>
  <c r="L64" i="1" l="1"/>
  <c r="L89" i="1"/>
  <c r="L40" i="1" l="1"/>
  <c r="L47" i="1"/>
  <c r="L39" i="1"/>
  <c r="L41" i="1"/>
  <c r="L26" i="1"/>
  <c r="L92" i="1" l="1"/>
  <c r="L21" i="1"/>
  <c r="L80" i="1"/>
  <c r="G34" i="1"/>
  <c r="L18" i="1"/>
  <c r="L83" i="1"/>
  <c r="L45" i="1" l="1"/>
  <c r="L74" i="1"/>
  <c r="L73" i="1" l="1"/>
  <c r="L52" i="1" l="1"/>
  <c r="L54" i="1" l="1"/>
  <c r="L56" i="1" l="1"/>
  <c r="L10" i="1" l="1"/>
  <c r="L46" i="1"/>
  <c r="L72" i="1"/>
  <c r="L70" i="1"/>
  <c r="G72" i="1" l="1"/>
  <c r="L62" i="1" l="1"/>
  <c r="L29" i="1"/>
  <c r="L24" i="1"/>
  <c r="L79" i="1" l="1"/>
  <c r="L93" i="1"/>
  <c r="L65" i="1" l="1"/>
  <c r="L78" i="1" l="1"/>
  <c r="L33" i="1" l="1"/>
  <c r="L58" i="1" l="1"/>
  <c r="L31" i="1" l="1"/>
  <c r="L42" i="1"/>
  <c r="L66" i="1" l="1"/>
  <c r="L36" i="1" l="1"/>
  <c r="L7" i="1"/>
  <c r="L68" i="1" l="1"/>
  <c r="G68" i="1"/>
  <c r="L55" i="1"/>
  <c r="L63" i="1" l="1"/>
  <c r="L38" i="1" l="1"/>
  <c r="L27" i="1" l="1"/>
  <c r="L53" i="1" l="1"/>
  <c r="L43" i="1" l="1"/>
  <c r="L35" i="1"/>
  <c r="L28" i="1" l="1"/>
  <c r="L37" i="1" l="1"/>
  <c r="L22" i="1"/>
  <c r="G38" i="1" l="1"/>
  <c r="L23" i="1" l="1"/>
  <c r="L8" i="1" l="1"/>
</calcChain>
</file>

<file path=xl/sharedStrings.xml><?xml version="1.0" encoding="utf-8"?>
<sst xmlns="http://schemas.openxmlformats.org/spreadsheetml/2006/main" count="618" uniqueCount="416">
  <si>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</si>
  <si>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</si>
  <si>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</si>
  <si>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</si>
  <si>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</si>
  <si>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</si>
  <si>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</si>
  <si>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il contratto avrà termine all'ultimazione delle attività di rimozione completa delle interferenze degli operatori TLC</t>
  </si>
  <si>
    <t>Accordo quadro SIRTI - M4  attività connesse alla risoluzione delle interferenze; ordini attuativi assegnati a SIRTI dalla Concessionaria a seguito della formalizzazione di apposita ordinanza</t>
  </si>
  <si>
    <t>SIRTI SpA/M4</t>
  </si>
  <si>
    <t>DELOITTE &amp; TOUCHE SpA/M4</t>
  </si>
  <si>
    <t>SIRTI SpA/M4/FASTWEB</t>
  </si>
  <si>
    <t>SIRTI SpA/M4/TIM</t>
  </si>
  <si>
    <t>SIRTI SpA/M4/VERIZON</t>
  </si>
  <si>
    <t>SIRTI SpA/M4/METROWEB</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</si>
  <si>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</si>
  <si>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</si>
  <si>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</si>
  <si>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</si>
  <si>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</si>
  <si>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</si>
  <si>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</si>
  <si>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</si>
  <si>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</si>
  <si>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</si>
  <si>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</si>
  <si>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</si>
  <si>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</si>
  <si>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GIUSPUBBLICISTI ASSOCIATI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</si>
  <si>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</si>
  <si>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</si>
  <si>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</si>
  <si>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</si>
  <si>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</si>
  <si>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</si>
  <si>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</si>
  <si>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</si>
  <si>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</si>
  <si>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CHIOMENTI STUDIO LEGALE</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</si>
  <si>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</si>
  <si>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</si>
  <si>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</si>
  <si>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</si>
  <si>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</si>
  <si>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</si>
  <si>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</si>
  <si>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</si>
  <si>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</si>
  <si>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</si>
  <si>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</si>
  <si>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</si>
  <si>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</si>
  <si>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</si>
  <si>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</si>
  <si>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</si>
  <si>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</si>
  <si>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</si>
  <si>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</si>
  <si>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</si>
  <si>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</si>
  <si>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 xml:space="preserve">SIRTI/M4 </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</si>
  <si>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</si>
  <si>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</si>
  <si>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</si>
  <si>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</si>
  <si>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</si>
  <si>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</si>
  <si>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</si>
  <si>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</si>
  <si>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</si>
  <si>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</si>
  <si>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</si>
  <si>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</si>
  <si>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</si>
  <si>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</si>
  <si>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</si>
  <si>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</si>
  <si>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</si>
  <si>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</si>
  <si>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</si>
  <si>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</si>
  <si>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</si>
  <si>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</si>
  <si>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</si>
  <si>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</si>
  <si>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</si>
  <si>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</si>
  <si>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</si>
  <si>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</si>
  <si>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</si>
  <si>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</si>
  <si>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</si>
  <si>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</si>
  <si>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</si>
  <si>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</si>
  <si>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</si>
  <si>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 xml:space="preserve">140€ + iva mensili per posto auto </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</si>
  <si>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</si>
  <si>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</si>
  <si>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</si>
  <si>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</si>
  <si>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</si>
  <si>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</si>
  <si>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</si>
  <si>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dal 01/07/2017 al 30/04/2022</t>
  </si>
  <si>
    <t>11.365.135,21 oltre 4% CNPAIA e Iva</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</si>
  <si>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</si>
  <si>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</si>
  <si>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</si>
  <si>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</si>
  <si>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</si>
  <si>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</si>
  <si>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</si>
  <si>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</si>
  <si>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</si>
  <si>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</si>
  <si>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rPr>
        <sz val="11"/>
        <color theme="1"/>
        <rFont val="Calibri"/>
        <family val="2"/>
      </rPr>
      <t>17.500 € per ogni rapporto bimestrale</t>
    </r>
    <r>
      <rPr>
        <sz val="11"/>
        <color theme="1"/>
        <rFont val="Calibri"/>
        <family val="2"/>
        <scheme val="minor"/>
      </rPr>
      <t xml:space="preserve">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</si>
  <si>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</si>
  <si>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</si>
  <si>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</si>
  <si>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</si>
  <si>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</si>
  <si>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</si>
  <si>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</si>
  <si>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</si>
  <si>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</si>
  <si>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</si>
  <si>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</si>
  <si>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</si>
  <si>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</si>
  <si>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</si>
  <si>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</si>
  <si>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</si>
  <si>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</si>
  <si>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</si>
  <si>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</si>
  <si>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</si>
  <si>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</si>
  <si>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</si>
  <si>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</si>
  <si>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</si>
  <si>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</si>
  <si>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</si>
  <si>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</si>
  <si>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</si>
  <si>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</si>
  <si>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</si>
  <si>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</si>
  <si>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TERMINATO 10/11/17</t>
  </si>
  <si>
    <t>Incarico per la verifica indipendente dell'inteferenza tra la costruzione di opere della linea M4 e il complesso storico-monumentale della Cà Granda</t>
  </si>
  <si>
    <t xml:space="preserve">49.500€ oltre contributi previdenziali </t>
  </si>
  <si>
    <t>EDENRED ITALIA SRL</t>
  </si>
  <si>
    <t>09429840151</t>
  </si>
  <si>
    <t>Buoni pasto cartacei a favore dei dipendenti di M4</t>
  </si>
  <si>
    <t>URBAN VISION SPA</t>
  </si>
  <si>
    <t>08236441005</t>
  </si>
  <si>
    <t>783.333,33 annuale</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</si>
  <si>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</si>
  <si>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</si>
  <si>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</si>
  <si>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</si>
  <si>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</si>
  <si>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</si>
  <si>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</si>
  <si>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</si>
  <si>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</si>
  <si>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</si>
  <si>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</si>
  <si>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</si>
  <si>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</si>
  <si>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</si>
  <si>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</si>
  <si>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</si>
  <si>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</si>
  <si>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</si>
  <si>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</si>
  <si>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</si>
  <si>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</si>
  <si>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</si>
  <si>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</si>
  <si>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</si>
  <si>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</si>
  <si>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</si>
  <si>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</si>
  <si>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</si>
  <si>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</si>
  <si>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</si>
  <si>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</si>
  <si>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</si>
  <si>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</si>
  <si>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</si>
  <si>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</si>
  <si>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</si>
  <si>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</si>
  <si>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</si>
  <si>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</si>
  <si>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</si>
  <si>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</si>
  <si>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</si>
  <si>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</si>
  <si>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</si>
  <si>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</si>
  <si>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</si>
  <si>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</si>
  <si>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</si>
  <si>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</si>
  <si>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</si>
  <si>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</si>
  <si>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</si>
  <si>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</si>
  <si>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</si>
  <si>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</si>
  <si>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</si>
  <si>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TERMINATO 14/09/18</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</si>
  <si>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</si>
  <si>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</si>
  <si>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</si>
  <si>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</si>
  <si>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</si>
  <si>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</si>
  <si>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</si>
  <si>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</si>
  <si>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</si>
  <si>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</si>
  <si>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</si>
  <si>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</si>
  <si>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</si>
  <si>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</si>
  <si>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</si>
  <si>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</si>
  <si>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</si>
  <si>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</si>
  <si>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</si>
  <si>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</si>
  <si>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</si>
  <si>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</si>
  <si>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</si>
  <si>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</si>
  <si>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</si>
  <si>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</si>
  <si>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</si>
  <si>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</si>
  <si>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</si>
  <si>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</si>
  <si>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</si>
  <si>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</si>
  <si>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</si>
  <si>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</si>
  <si>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</si>
  <si>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t>Triennale. 
Terninerà con l'approvazione del bilancio d'esercizio della Società al 31.12.2020</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</si>
  <si>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</si>
  <si>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</si>
  <si>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</si>
  <si>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</si>
  <si>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</si>
  <si>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</si>
  <si>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</si>
  <si>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</si>
  <si>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</si>
  <si>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</si>
  <si>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</si>
  <si>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</si>
  <si>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</si>
  <si>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</si>
  <si>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</si>
  <si>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</si>
  <si>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</si>
  <si>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</si>
  <si>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</si>
  <si>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</si>
  <si>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</si>
  <si>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</si>
  <si>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</si>
  <si>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</si>
  <si>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</si>
  <si>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</si>
  <si>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</si>
  <si>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</si>
  <si>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</si>
  <si>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</si>
  <si>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r>
      <rPr>
        <sz val="15"/>
        <color theme="1"/>
        <rFont val="Calibri"/>
        <family val="2"/>
        <scheme val="minor"/>
      </rPr>
      <t>(*)</t>
    </r>
    <r>
      <rPr>
        <sz val="11"/>
        <color theme="1"/>
        <rFont val="Calibri"/>
        <family val="2"/>
        <scheme val="minor"/>
      </rPr>
      <t xml:space="preserve">
PAGAMENTI
&gt; 5.000€ </t>
    </r>
  </si>
  <si>
    <t xml:space="preserve">NUMERO FATTURA </t>
  </si>
  <si>
    <t xml:space="preserve">DATA PAGAMENTO </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</si>
  <si>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</si>
  <si>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</si>
  <si>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</si>
  <si>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</si>
  <si>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</si>
  <si>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</si>
  <si>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</si>
  <si>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</si>
  <si>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</si>
  <si>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</si>
  <si>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</si>
  <si>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</si>
  <si>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</si>
  <si>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</si>
  <si>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</si>
  <si>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</si>
  <si>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Servizio di espletamento delle procedure espropriative e occupazione temporanea
Atto aggiuntivo al contratto di servizi di espletamento delle procedure espropriative e occupazione temporanea sottoscritto il 9/07/2019</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</si>
  <si>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</si>
  <si>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</si>
  <si>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</si>
  <si>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</si>
  <si>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</si>
  <si>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</si>
  <si>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</si>
  <si>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</si>
  <si>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</si>
  <si>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</si>
  <si>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</si>
  <si>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</si>
  <si>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</si>
  <si>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</si>
  <si>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</si>
  <si>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</si>
  <si>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</si>
  <si>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</si>
  <si>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</si>
  <si>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</si>
  <si>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</si>
  <si>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</si>
  <si>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Redazione modelli DOCFA per accatastamento aree urbane tratta Expo</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</si>
  <si>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</si>
  <si>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</si>
  <si>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</si>
  <si>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</si>
  <si>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</si>
  <si>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</si>
  <si>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</si>
  <si>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</si>
  <si>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</si>
  <si>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</si>
  <si>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Incarico di integrazione e coordinamento della progettazione architettonica inerente allo sviluppo del progetto  definitivo ed esecutivo della passerella ciclopedonale di collegamento tra i quartieri di lorenteggio e ronchetto sul naviglio</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</si>
  <si>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</si>
  <si>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</si>
  <si>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t>
    </r>
  </si>
  <si>
    <t>648.340,00 oltre iva
123.170,00 oltre iva e contributi di legge ove previsti (atto aggiuntivo)</t>
  </si>
  <si>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</si>
  <si>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</si>
  <si>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</si>
  <si>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</si>
  <si>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</si>
  <si>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</si>
  <si>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</si>
  <si>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</si>
  <si>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</si>
  <si>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da 105.384 a 115.913,40 con l'atto di sottomissione sottoscritto il 13/02/2020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</si>
  <si>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</si>
  <si>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</si>
  <si>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</si>
  <si>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</si>
  <si>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</si>
  <si>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</si>
  <si>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</si>
  <si>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19/03/2020 firma Presidente M4
15/04/2020 firma GOP</t>
  </si>
  <si>
    <t>ARCH. MAURIZIO DEL BROCCO</t>
  </si>
  <si>
    <t>01700940602</t>
  </si>
  <si>
    <t>INCARICO PER L’ATTIVITA’ DI CONSULENTE TECNICO DI PARTE PER LA DETERMINAZIONE DELLE INDENNITA’ DEFINITIVE DI ESPROPRIAZIONE, NELL’AMBITO DELLA CONTROVERSIA CON IMMOBILIARE FORLANINI S.R.L</t>
  </si>
  <si>
    <t>Il presente incarico decorrerà dalla data di sottoscrizione dello stesso e terminerà con il completamento dell’attività in oggetto.</t>
  </si>
  <si>
    <t>€ 5.000 omnicomprensivo per tutte le attività e le spese sostenute dal CTP, al netto dell’IVA e degli altri oneri di legge</t>
  </si>
  <si>
    <t xml:space="preserve">3TI ITALIA SPA </t>
  </si>
  <si>
    <t>36 mesi dalla sosttoscrizione (dal 26/04/2017 al 26/04/2020)
proroga dal 27/04/2020 al 08/07/2020
nuovo contratto dal 09/07/2020 al 08/07/2021</t>
  </si>
  <si>
    <t xml:space="preserve">ING. GENOVESE </t>
  </si>
  <si>
    <t>INCARICO PER L’ATTIVITA’ DI CONSULENTE TECNICO DI PARTE PER LA DETERMINAZIONE DELLE INDENNITA’ DEFINITIVE DI ESPROPRIAZIONE, NELL’AMBITO DELLA CONTROVERSIA CON CONDOMIONIO DI VIA MONFORTE 45 MILANO</t>
  </si>
  <si>
    <t>Il presente incarico decorrerà dalla data di sottoscrizione dello stesso (13/07/2020) e terminerà con il completamento dell’attività in oggetto.</t>
  </si>
  <si>
    <t>€ 4.800 al netto di spese generali e CPA</t>
  </si>
  <si>
    <t>PROF. AVV. SCARPELLI</t>
  </si>
  <si>
    <t xml:space="preserve">REDAZIONE DI UN PARERE LEGALE IN MATERIA DI ORGANIZZAZIONE DEL PERSONALE E ASSUNZIONI DA PARTE DELLE SOCIETA' PARTECIPATE DA AMMINISTRAZIONI PUBBLICHE </t>
  </si>
  <si>
    <t>Il presente incarico decorrerà dalla data di sottoscrizione dello stesso (23/07/2020) e terminerà con il completamento dell’attività in oggetto.</t>
  </si>
  <si>
    <t>€ 2000 oltre oneri e contributi di legge</t>
  </si>
  <si>
    <t>REPORT CONTRATTI _ TRIMESTRE 01/07/2020 - 30/09/2020</t>
  </si>
  <si>
    <t xml:space="preserve">Gestione degli spazi pubblicitari all'interno delle aree di cantiere relative alla realizzazione della linea M4
Variazioni al contratto di conessione 17/07/2020 </t>
  </si>
  <si>
    <t>01/01/2018-31/12/2020
Rimodulazione del termine contrattuale al  31/10/2021</t>
  </si>
  <si>
    <t>IMPORTO CORRISPOSTO (IVA INCLUSA) NEL TRIMESTRE DI RIFERIMENTO        
01.07.2020 - 30.09.2020</t>
  </si>
  <si>
    <t>IMPORTO PROGRESSIVO  LIQUIDATO (IVA INCLUSA) AL 30/09/2020</t>
  </si>
  <si>
    <t>IMPORTO VERSATO (IVA INCLUSA) NEL TRIMESTRE DI RIFERIMENTO        
01/07/20 - 30/09/20</t>
  </si>
  <si>
    <t>IMPORTO PROGRESSIVO VERSATO (IVA INCLUSA) AL 30/09/2020</t>
  </si>
  <si>
    <t>30/10/2014
15/01/2020 addendum al contratto generale</t>
  </si>
  <si>
    <t>06/02/2017
31/01/2020 proroga contrattuale di ulteriori 38 mesi</t>
  </si>
  <si>
    <t>27/11/2017
13/02/2020 integrazione al contratto generale</t>
  </si>
  <si>
    <t>ft n. 01103 del 15/07/20</t>
  </si>
  <si>
    <t>*</t>
  </si>
  <si>
    <t>ft n. 35 del 20/12/19</t>
  </si>
  <si>
    <t>ft n. 132 del 29/05/20</t>
  </si>
  <si>
    <t>ft n. 6/PA del 9/07/20</t>
  </si>
  <si>
    <t>ft n. 651 del 1/07/20</t>
  </si>
  <si>
    <t>ft 241 del 05/08/20</t>
  </si>
  <si>
    <t>Conferimento d'incarico di Professionista Preposto relativamente alle opere delle Linea 4 della metropolitana ai fini dell'art 5 D.P.R. 753/1980 e della circolare M.C.T.C. - D.G. N. 201 del 16/9/1983
18 OTTOBRE 2019 scrittura privata tra M4 e ATM il quale si è reso necessaro sottoporre a verifica del Professionista Preposto ulteriori 3 carri pianale
10 SETTEMBRE 2020 scrittura privata tra M4 e ATM il quale si è reso necessaro sottoporre a verifica del Professionista Preposto quarto mezzo ausiliaro (Locotrattore disel strada)</t>
  </si>
  <si>
    <t xml:space="preserve">20/03/2018
18/10/2019 scrittura privata
10/09/2020 scrittura privata </t>
  </si>
  <si>
    <t xml:space="preserve">Incarico relativo all'assistenza  e tutela nel giudizio dinanzi alla corte di appello di Milano - Ricorso presentato da Immobiliare Forlanini Srl per accettare e richiedere l'indennità per esproprio </t>
  </si>
  <si>
    <t>14.000 oltre iva e contributi previdenziali dovuti per legge, CPA e spese vive</t>
  </si>
  <si>
    <t xml:space="preserve">Servizio di pulizie uffici M4 e piccole manutenzioni (edili elettriche idrauliche) presso M4 + atto di sottomissione raccolta sacchi </t>
  </si>
  <si>
    <t>23/12/2019
18/09/2020</t>
  </si>
  <si>
    <t xml:space="preserve">decorrenza di 2 anni dal 2/01/2020 potrà essere prorogato, per il periodo strettamente necessario all’individuazione di un nuovo affidatario, per un periodo massimo di 2 (due) mesi.
Servizio di raccolta rifiuti dal 1 ottobre 2020 </t>
  </si>
  <si>
    <t>39.994 € per l'intera durata del contratto
+ 4.200€ servizio raccolta rifiuti dal 1 ottobre 2020 = 
= nuovo importo contrattuale 44.194</t>
  </si>
  <si>
    <t>ZABBAN - NOTARI - RAMPOLLA &amp; ASSOCIATI</t>
  </si>
  <si>
    <t>REDAZIONE DI UN ATTO DI PERMUTA, COSTITUITO DAL PASSAGGIO DI PROPRIETà DI UNA PORZIONE D'AREA DI 184mq DI PROPRIETà DEL POLICLINICO, A FAVORE DEL COMUNE DI MILANO</t>
  </si>
  <si>
    <t>Il presente incarico decorrerà dalla data di sottoscrizione dello stesso (01/10/2020) e terminerà con il completamento dell’attività in oggetto.</t>
  </si>
  <si>
    <t>€ 14.439,50 (di cui 11.915,00 a titolo di imposte e tasse)</t>
  </si>
  <si>
    <t>CAFASSO &amp; FIGLI SPA</t>
  </si>
  <si>
    <t>07661170634</t>
  </si>
  <si>
    <t>Servizi di amministrazione del personale</t>
  </si>
  <si>
    <t>31.264,20 oltre oneri e contributi di legge</t>
  </si>
  <si>
    <t>SETEGET SRL</t>
  </si>
  <si>
    <t>0094850794</t>
  </si>
  <si>
    <t xml:space="preserve">Incarico per il perfezionamento al catasto dei terreni di propriettà del Comune di Milano e del Policlinico e redazione modello DOCFA </t>
  </si>
  <si>
    <t>Il presente incarico decorrerà dalla data di sottoscrizione dello stesso (02/10/2020) e terminerà con il completamento dell’attività in oggetto.</t>
  </si>
  <si>
    <t>3.300 oltre oneri e contributi di legge</t>
  </si>
  <si>
    <t xml:space="preserve"> ft n. M01113/2020 del 28/09/20</t>
  </si>
  <si>
    <t>ft 39 del 6/07/20</t>
  </si>
  <si>
    <t>(v. disposizione di bb)</t>
  </si>
  <si>
    <t>ft nr. 2020400115 e nr. 2020400115 del 30/04/20
ft n. 2020400205 del 8/07/20</t>
  </si>
  <si>
    <t>03/08/2020
01/09/2020</t>
  </si>
  <si>
    <t>bolletta n. 20200001203 del 1/07/20</t>
  </si>
  <si>
    <t>ft n. 24 del 27/07/20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</si>
</sst>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 #,##0_);[Red]\(&quot;€&quot;\ #,##0\)"/>
    <numFmt numFmtId="165" formatCode="#,##0\ [$€-1];[Red]\-#,##0\ [$€-1]"/>
    <numFmt numFmtId="166" formatCode="_-* #,##0_-;\-* #,##0_-;_-* &quot;-&quot;??_-;_-@_-"/>
  </numFmts>
  <fonts count="12" x14ac:knownFonts="1">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5"/>
      <color theme="1"/>
      <name val="Calibri"/>
      <family val="2"/>
      <scheme val="minor"/>
    </font>
    <font>
      <sz val="15"/>
      <color theme="1"/>
      <name val="Calibri"/>
      <family val="2"/>
    </font>
    <font>
      <sz val="11"/>
      <color rgb="FF0070C0"/>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38">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0" fontId="2"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4" fillId="0" borderId="1" xfId="0" applyNumberFormat="1" applyFont="1" applyBorder="1" applyAlignment="1">
      <alignment horizontal="right" vertical="center"/>
    </xf>
    <xf numFmtId="14" fontId="0" fillId="0" borderId="1" xfId="0" quotePrefix="1" applyNumberFormat="1" applyBorder="1" applyAlignment="1">
      <alignment horizontal="left" vertical="center" wrapText="1"/>
    </xf>
    <xf numFmtId="165"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5"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5"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6"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5"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quotePrefix="1" applyFont="1" applyBorder="1" applyAlignment="1">
      <alignment horizontal="right" vertical="center" wrapText="1"/>
    </xf>
    <xf numFmtId="43" fontId="0" fillId="0" borderId="1" xfId="1" applyFont="1" applyBorder="1" applyAlignment="1">
      <alignment horizontal="right" vertical="center" wrapText="1"/>
    </xf>
    <xf numFmtId="43" fontId="0" fillId="0" borderId="1" xfId="1" applyFont="1" applyBorder="1" applyAlignment="1">
      <alignment horizontal="right" vertical="center"/>
    </xf>
    <xf numFmtId="43" fontId="0" fillId="3" borderId="1" xfId="1" applyFont="1" applyFill="1" applyBorder="1" applyAlignment="1">
      <alignment horizontal="right" vertical="center" wrapText="1"/>
    </xf>
    <xf numFmtId="43" fontId="1" fillId="0" borderId="1" xfId="1" quotePrefix="1" applyFont="1" applyBorder="1" applyAlignment="1">
      <alignment horizontal="right" vertical="center" wrapText="1"/>
    </xf>
    <xf numFmtId="43" fontId="0" fillId="0" borderId="1" xfId="1" quotePrefix="1" applyFont="1" applyBorder="1" applyAlignment="1">
      <alignment horizontal="right" vertical="center"/>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6" fontId="0" fillId="0" borderId="1" xfId="1" quotePrefix="1" applyNumberFormat="1" applyFont="1" applyBorder="1" applyAlignment="1">
      <alignment vertical="center" wrapText="1"/>
    </xf>
    <xf numFmtId="166" fontId="0" fillId="0" borderId="1" xfId="1" quotePrefix="1" applyNumberFormat="1" applyFont="1" applyBorder="1" applyAlignment="1">
      <alignment horizontal="left" vertical="center" wrapText="1"/>
    </xf>
    <xf numFmtId="165"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165"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center" vertical="center"/>
    </xf>
    <xf numFmtId="3" fontId="8" fillId="0" borderId="1" xfId="0" quotePrefix="1" applyNumberFormat="1" applyFont="1" applyBorder="1" applyAlignment="1">
      <alignment horizontal="center" vertical="center"/>
    </xf>
    <xf numFmtId="165" fontId="8" fillId="0" borderId="1" xfId="0" applyNumberFormat="1" applyFont="1" applyBorder="1" applyAlignment="1">
      <alignment horizontal="center" vertical="center" wrapText="1"/>
    </xf>
    <xf numFmtId="14" fontId="8" fillId="0" borderId="1" xfId="0" quotePrefix="1"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1" quotePrefix="1" applyNumberFormat="1" applyFont="1" applyBorder="1" applyAlignment="1">
      <alignment horizontal="center" vertical="center" wrapText="1"/>
    </xf>
    <xf numFmtId="43" fontId="8" fillId="0" borderId="1" xfId="1" quotePrefix="1" applyFont="1" applyBorder="1" applyAlignment="1">
      <alignment horizontal="center" vertical="center" wrapText="1"/>
    </xf>
    <xf numFmtId="165" fontId="8" fillId="0" borderId="1" xfId="1" quotePrefix="1" applyNumberFormat="1" applyFont="1" applyBorder="1" applyAlignment="1">
      <alignment horizontal="center" vertical="center" wrapText="1"/>
    </xf>
    <xf numFmtId="0" fontId="0" fillId="2" borderId="1" xfId="0" applyFont="1" applyFill="1" applyBorder="1" applyAlignment="1">
      <alignment horizontal="center"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5" fontId="4" fillId="0" borderId="3" xfId="0" applyNumberFormat="1" applyFont="1" applyBorder="1" applyAlignment="1">
      <alignment horizontal="left" vertical="center" wrapText="1"/>
    </xf>
    <xf numFmtId="4" fontId="3" fillId="0" borderId="1" xfId="0" applyNumberFormat="1" applyFont="1" applyBorder="1" applyAlignment="1">
      <alignment horizontal="left" vertical="center"/>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0" fontId="9" fillId="0" borderId="1" xfId="0" applyFont="1" applyBorder="1" applyAlignment="1">
      <alignment horizontal="center" vertical="center"/>
    </xf>
    <xf numFmtId="4" fontId="0" fillId="0" borderId="0" xfId="0" applyNumberFormat="1"/>
    <xf numFmtId="165"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0"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14" fontId="3" fillId="0" borderId="1" xfId="1" quotePrefix="1"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quotePrefix="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4" fontId="3" fillId="0" borderId="1" xfId="0" quotePrefix="1" applyNumberFormat="1" applyFont="1" applyBorder="1" applyAlignment="1">
      <alignment horizontal="left"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4" fontId="0" fillId="0" borderId="1" xfId="0" applyNumberFormat="1" applyFont="1" applyBorder="1" applyAlignment="1">
      <alignment horizontal="center" vertical="center" wrapText="1"/>
    </xf>
    <xf numFmtId="165" fontId="0" fillId="0" borderId="1" xfId="0" quotePrefix="1" applyNumberFormat="1" applyFont="1" applyBorder="1" applyAlignment="1">
      <alignment horizontal="left" vertical="center" wrapText="1"/>
    </xf>
    <xf numFmtId="14" fontId="0" fillId="0" borderId="1" xfId="8"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4" fontId="0" fillId="0" borderId="1" xfId="0" quotePrefix="1" applyNumberFormat="1" applyBorder="1" applyAlignment="1">
      <alignment horizontal="left" vertical="center"/>
    </xf>
    <xf numFmtId="14" fontId="4" fillId="0" borderId="1" xfId="0" applyNumberFormat="1" applyFont="1" applyBorder="1" applyAlignment="1">
      <alignment horizontal="left" vertical="center"/>
    </xf>
    <xf numFmtId="14" fontId="8" fillId="0" borderId="1" xfId="1" quotePrefix="1" applyNumberFormat="1" applyFont="1" applyBorder="1" applyAlignment="1">
      <alignment horizontal="center" vertical="center" wrapText="1"/>
    </xf>
    <xf numFmtId="14" fontId="0" fillId="0" borderId="1" xfId="1" quotePrefix="1"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0" fillId="0" borderId="1" xfId="5" quotePrefix="1" applyNumberFormat="1" applyFont="1" applyBorder="1" applyAlignment="1">
      <alignment horizontal="left" vertical="center" wrapText="1"/>
    </xf>
    <xf numFmtId="14" fontId="0" fillId="0" borderId="1" xfId="1" quotePrefix="1" applyNumberFormat="1" applyFont="1" applyBorder="1" applyAlignment="1">
      <alignment vertical="center" wrapText="1"/>
    </xf>
    <xf numFmtId="14" fontId="3" fillId="0" borderId="1" xfId="1" quotePrefix="1" applyNumberFormat="1" applyBorder="1" applyAlignment="1">
      <alignment horizontal="center" vertical="center" wrapText="1"/>
    </xf>
    <xf numFmtId="165"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14" fontId="11" fillId="0" borderId="1" xfId="0" applyNumberFormat="1" applyFont="1" applyBorder="1" applyAlignment="1">
      <alignment horizontal="center" vertical="center" wrapText="1"/>
    </xf>
    <xf numFmtId="0" fontId="3" fillId="0" borderId="0" xfId="0" applyFont="1"/>
    <xf numFmtId="164" fontId="0" fillId="0" borderId="1" xfId="0" applyNumberFormat="1" applyBorder="1" applyAlignment="1">
      <alignment horizontal="left" vertical="center" wrapText="1"/>
    </xf>
    <xf numFmtId="43" fontId="0" fillId="0" borderId="0" xfId="1" applyFont="1" applyFill="1" applyAlignment="1">
      <alignment horizontal="center" vertical="center"/>
    </xf>
    <xf numFmtId="0" fontId="0" fillId="0" borderId="0" xfId="0" applyFill="1"/>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0" borderId="5" xfId="0" quotePrefix="1" applyFont="1" applyBorder="1" applyAlignment="1">
      <alignment horizontal="center" vertical="center" wrapText="1"/>
    </xf>
    <xf numFmtId="0" fontId="0" fillId="0" borderId="5" xfId="0" applyBorder="1" applyAlignment="1">
      <alignment horizontal="left" vertical="center" wrapText="1"/>
    </xf>
    <xf numFmtId="14" fontId="0" fillId="0" borderId="6" xfId="0" applyNumberFormat="1" applyBorder="1" applyAlignment="1">
      <alignment horizontal="center" vertical="center" wrapText="1"/>
    </xf>
    <xf numFmtId="14" fontId="0" fillId="0" borderId="5" xfId="0" applyNumberFormat="1" applyBorder="1" applyAlignment="1">
      <alignment horizontal="left" vertical="center" wrapText="1"/>
    </xf>
    <xf numFmtId="165" fontId="0" fillId="0" borderId="6" xfId="0" applyNumberFormat="1" applyBorder="1" applyAlignment="1">
      <alignment horizontal="left" vertical="center" wrapText="1"/>
    </xf>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3943350</xdr:colOff>
      <xdr:row>9</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4</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56" name="CasellaDiTesto 55">
          <a:extLst>
            <a:ext uri="{FF2B5EF4-FFF2-40B4-BE49-F238E27FC236}">
              <a16:creationId xmlns:a16="http://schemas.microsoft.com/office/drawing/2014/main" id="{B347FED5-65FB-4BEA-915C-D982F7DCF97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57" name="CasellaDiTesto 56">
          <a:extLst>
            <a:ext uri="{FF2B5EF4-FFF2-40B4-BE49-F238E27FC236}">
              <a16:creationId xmlns:a16="http://schemas.microsoft.com/office/drawing/2014/main" id="{541A5859-A182-4A81-BD17-899F7464319C}"/>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58" name="CasellaDiTesto 57">
          <a:extLst>
            <a:ext uri="{FF2B5EF4-FFF2-40B4-BE49-F238E27FC236}">
              <a16:creationId xmlns:a16="http://schemas.microsoft.com/office/drawing/2014/main" id="{376A6FB0-5E52-4DE1-B113-703AF92803EF}"/>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59" name="CasellaDiTesto 58">
          <a:extLst>
            <a:ext uri="{FF2B5EF4-FFF2-40B4-BE49-F238E27FC236}">
              <a16:creationId xmlns:a16="http://schemas.microsoft.com/office/drawing/2014/main" id="{306431F4-638B-4972-B094-C3477112D998}"/>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60" name="CasellaDiTesto 59">
          <a:extLst>
            <a:ext uri="{FF2B5EF4-FFF2-40B4-BE49-F238E27FC236}">
              <a16:creationId xmlns:a16="http://schemas.microsoft.com/office/drawing/2014/main" id="{59658D79-BC53-4DF5-BD3D-6914D4EA635E}"/>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61" name="CasellaDiTesto 60">
          <a:extLst>
            <a:ext uri="{FF2B5EF4-FFF2-40B4-BE49-F238E27FC236}">
              <a16:creationId xmlns:a16="http://schemas.microsoft.com/office/drawing/2014/main" id="{57F33C1F-A755-4278-A59A-A19868A8A7BA}"/>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62" name="CasellaDiTesto 61">
          <a:extLst>
            <a:ext uri="{FF2B5EF4-FFF2-40B4-BE49-F238E27FC236}">
              <a16:creationId xmlns:a16="http://schemas.microsoft.com/office/drawing/2014/main" id="{9D723781-7644-4A91-87C3-8C1244D47FE5}"/>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63" name="CasellaDiTesto 62">
          <a:extLst>
            <a:ext uri="{FF2B5EF4-FFF2-40B4-BE49-F238E27FC236}">
              <a16:creationId xmlns:a16="http://schemas.microsoft.com/office/drawing/2014/main" id="{B2FB91F7-A320-4895-A401-176D8F14D603}"/>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64" name="CasellaDiTesto 63">
          <a:extLst>
            <a:ext uri="{FF2B5EF4-FFF2-40B4-BE49-F238E27FC236}">
              <a16:creationId xmlns:a16="http://schemas.microsoft.com/office/drawing/2014/main" id="{9939D851-2E8E-4BDB-86ED-611E1D5CFB6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65" name="CasellaDiTesto 64">
          <a:extLst>
            <a:ext uri="{FF2B5EF4-FFF2-40B4-BE49-F238E27FC236}">
              <a16:creationId xmlns:a16="http://schemas.microsoft.com/office/drawing/2014/main" id="{AFA51DB7-1407-4B1F-B258-694EDDCBD86D}"/>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66" name="CasellaDiTesto 65">
          <a:extLst>
            <a:ext uri="{FF2B5EF4-FFF2-40B4-BE49-F238E27FC236}">
              <a16:creationId xmlns:a16="http://schemas.microsoft.com/office/drawing/2014/main" id="{E23C6E90-29D4-4870-B289-F7640041817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67" name="CasellaDiTesto 66">
          <a:extLst>
            <a:ext uri="{FF2B5EF4-FFF2-40B4-BE49-F238E27FC236}">
              <a16:creationId xmlns:a16="http://schemas.microsoft.com/office/drawing/2014/main" id="{10ABF5F6-BBA0-49AA-AA3B-4D053AEE9EF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68" name="CasellaDiTesto 67">
          <a:extLst>
            <a:ext uri="{FF2B5EF4-FFF2-40B4-BE49-F238E27FC236}">
              <a16:creationId xmlns:a16="http://schemas.microsoft.com/office/drawing/2014/main" id="{3D1F5504-D0A3-4C53-B985-7FFED2E62F46}"/>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69" name="CasellaDiTesto 68">
          <a:extLst>
            <a:ext uri="{FF2B5EF4-FFF2-40B4-BE49-F238E27FC236}">
              <a16:creationId xmlns:a16="http://schemas.microsoft.com/office/drawing/2014/main" id="{9FE217C4-CBF8-46B2-A8F7-651F3EDA7F9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70" name="CasellaDiTesto 69">
          <a:extLst>
            <a:ext uri="{FF2B5EF4-FFF2-40B4-BE49-F238E27FC236}">
              <a16:creationId xmlns:a16="http://schemas.microsoft.com/office/drawing/2014/main" id="{7BD1DD59-BF15-43D6-A8E7-595FD599C9B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71" name="CasellaDiTesto 70">
          <a:extLst>
            <a:ext uri="{FF2B5EF4-FFF2-40B4-BE49-F238E27FC236}">
              <a16:creationId xmlns:a16="http://schemas.microsoft.com/office/drawing/2014/main" id="{AA4378D3-BE66-4875-ADD7-57531B6A909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4"/>
  <sheetViews>
    <sheetView showGridLines="0" tabSelected="1" zoomScale="90" zoomScaleNormal="90" workbookViewId="0">
      <pane ySplit="5" topLeftCell="A114" activePane="bottomLeft" state="frozen"/>
      <selection pane="bottomLeft" activeCell="B114" sqref="B114"/>
    </sheetView>
  </sheetViews>
  <sheetFormatPr defaultColWidth="20.7109375" defaultRowHeight="80.25" customHeight="1" x14ac:dyDescent="0.25"/>
  <cols>
    <col min="1" max="1" width="4.42578125" style="9" bestFit="1" customWidth="1"/>
    <col min="2" max="2" width="18" bestFit="1" customWidth="1"/>
    <col min="3" max="3" width="20" bestFit="1" customWidth="1"/>
    <col min="4" max="4" width="39.5703125" style="10" customWidth="1"/>
    <col min="5" max="5" width="24.28515625" style="9" customWidth="1"/>
    <col min="6" max="6" width="35.5703125" style="9" customWidth="1"/>
    <col min="7" max="7" width="38.42578125" style="26" customWidth="1"/>
    <col min="8" max="8" width="22.28515625" style="26" bestFit="1" customWidth="1"/>
    <col min="9" max="9" width="15.7109375" style="26" customWidth="1"/>
    <col min="10" max="10" width="12.7109375" style="70" customWidth="1"/>
    <col min="11" max="11" width="24.5703125" style="20" customWidth="1"/>
    <col min="12" max="12" width="24" customWidth="1"/>
    <col min="13" max="13" width="18.140625" customWidth="1"/>
  </cols>
  <sheetData>
    <row r="1" spans="1:13" ht="19.5" x14ac:dyDescent="0.25"/>
    <row r="2" spans="1:13" ht="15" x14ac:dyDescent="0.25">
      <c r="H2" s="128"/>
      <c r="I2" s="128"/>
      <c r="J2" s="128"/>
      <c r="K2" s="128"/>
      <c r="L2" s="129"/>
      <c r="M2" s="129"/>
    </row>
    <row r="3" spans="1:13" ht="15" x14ac:dyDescent="0.25">
      <c r="C3" s="16"/>
      <c r="D3" s="16" t="s">
        <v>371</v>
      </c>
      <c r="H3" s="128"/>
      <c r="I3" s="128"/>
      <c r="J3" s="128"/>
      <c r="K3" s="128"/>
      <c r="L3" s="129"/>
      <c r="M3" s="129"/>
    </row>
    <row r="4" spans="1:13" ht="19.5" x14ac:dyDescent="0.25"/>
    <row r="5" spans="1:13" ht="80.25" customHeight="1" x14ac:dyDescent="0.25">
      <c r="B5" s="6" t="s">
        <v>0</v>
      </c>
      <c r="C5" s="6" t="s">
        <v>81</v>
      </c>
      <c r="D5" s="6" t="s">
        <v>1</v>
      </c>
      <c r="E5" s="6" t="s">
        <v>2</v>
      </c>
      <c r="F5" s="6" t="s">
        <v>25</v>
      </c>
      <c r="G5" s="6" t="s">
        <v>84</v>
      </c>
      <c r="H5" s="6" t="s">
        <v>281</v>
      </c>
      <c r="I5" s="6" t="s">
        <v>282</v>
      </c>
      <c r="J5" s="82" t="s">
        <v>280</v>
      </c>
      <c r="K5" s="21" t="s">
        <v>374</v>
      </c>
      <c r="L5" s="21" t="s">
        <v>375</v>
      </c>
      <c r="M5" s="35" t="s">
        <v>147</v>
      </c>
    </row>
    <row r="6" spans="1:13" ht="80.099999999999994" customHeight="1" x14ac:dyDescent="0.25">
      <c r="A6" s="9">
        <v>1</v>
      </c>
      <c r="B6" s="8" t="s">
        <v>79</v>
      </c>
      <c r="C6" s="14">
        <v>4157540966</v>
      </c>
      <c r="D6" s="4" t="s">
        <v>5</v>
      </c>
      <c r="E6" s="3">
        <v>42474</v>
      </c>
      <c r="F6" s="2" t="s">
        <v>3</v>
      </c>
      <c r="G6" s="5" t="s">
        <v>120</v>
      </c>
      <c r="H6" s="5"/>
      <c r="I6" s="38"/>
      <c r="J6" s="71"/>
      <c r="K6" s="52"/>
      <c r="L6" s="18">
        <v>34038</v>
      </c>
      <c r="M6" s="1" t="s">
        <v>145</v>
      </c>
    </row>
    <row r="7" spans="1:13" ht="80.099999999999994" customHeight="1" x14ac:dyDescent="0.25">
      <c r="A7" s="9">
        <v>2</v>
      </c>
      <c r="B7" s="8" t="s">
        <v>10</v>
      </c>
      <c r="C7" s="14">
        <v>3049560166</v>
      </c>
      <c r="D7" s="5" t="s">
        <v>4</v>
      </c>
      <c r="E7" s="3">
        <v>42045</v>
      </c>
      <c r="F7" s="2" t="s">
        <v>6</v>
      </c>
      <c r="G7" s="4" t="s">
        <v>121</v>
      </c>
      <c r="H7" s="4"/>
      <c r="I7" s="47"/>
      <c r="J7" s="72"/>
      <c r="K7" s="53"/>
      <c r="L7" s="17">
        <f>68588+1409.1+17820+17887+1433+1062</f>
        <v>108199.1</v>
      </c>
      <c r="M7" s="1" t="s">
        <v>145</v>
      </c>
    </row>
    <row r="8" spans="1:13" ht="80.099999999999994" customHeight="1" x14ac:dyDescent="0.25">
      <c r="A8" s="9">
        <v>3</v>
      </c>
      <c r="B8" s="8" t="s">
        <v>10</v>
      </c>
      <c r="C8" s="14">
        <v>3049560166</v>
      </c>
      <c r="D8" s="5" t="s">
        <v>52</v>
      </c>
      <c r="E8" s="3">
        <v>42781</v>
      </c>
      <c r="F8" s="2" t="s">
        <v>53</v>
      </c>
      <c r="G8" s="51" t="s">
        <v>200</v>
      </c>
      <c r="H8" s="51"/>
      <c r="I8" s="114"/>
      <c r="J8" s="73"/>
      <c r="K8" s="52"/>
      <c r="L8" s="18">
        <f>7686+7686</f>
        <v>15372</v>
      </c>
      <c r="M8" s="1" t="s">
        <v>145</v>
      </c>
    </row>
    <row r="9" spans="1:13" ht="80.099999999999994" customHeight="1" x14ac:dyDescent="0.25">
      <c r="A9" s="9">
        <v>4</v>
      </c>
      <c r="B9" s="8" t="s">
        <v>10</v>
      </c>
      <c r="C9" s="14">
        <v>3049560166</v>
      </c>
      <c r="D9" s="4" t="s">
        <v>50</v>
      </c>
      <c r="E9" s="3">
        <v>42786</v>
      </c>
      <c r="F9" s="1" t="s">
        <v>51</v>
      </c>
      <c r="G9" s="4" t="s">
        <v>122</v>
      </c>
      <c r="H9" s="4"/>
      <c r="I9" s="47"/>
      <c r="J9" s="72"/>
      <c r="K9" s="53"/>
      <c r="L9" s="17"/>
      <c r="M9" s="36" t="s">
        <v>145</v>
      </c>
    </row>
    <row r="10" spans="1:13" ht="80.099999999999994" customHeight="1" x14ac:dyDescent="0.25">
      <c r="A10" s="9">
        <v>5</v>
      </c>
      <c r="B10" s="8" t="s">
        <v>9</v>
      </c>
      <c r="C10" s="14">
        <v>4596040966</v>
      </c>
      <c r="D10" s="4" t="s">
        <v>8</v>
      </c>
      <c r="E10" s="3">
        <v>42564</v>
      </c>
      <c r="F10" s="1" t="s">
        <v>7</v>
      </c>
      <c r="G10" s="43" t="s">
        <v>123</v>
      </c>
      <c r="H10" s="43"/>
      <c r="I10" s="99"/>
      <c r="J10" s="74"/>
      <c r="K10" s="54"/>
      <c r="L10" s="19">
        <f>1141143.97+191636.24+284419.19+469975.05+133081.19+167374.66+47929.31+233261.83+24742.49+40458.93+13140.69+10259.17+9899.66+50954.75+2350.27</f>
        <v>2820627.4000000008</v>
      </c>
      <c r="M10" s="36" t="s">
        <v>144</v>
      </c>
    </row>
    <row r="11" spans="1:13" ht="80.099999999999994" customHeight="1" x14ac:dyDescent="0.25">
      <c r="A11" s="9">
        <v>6</v>
      </c>
      <c r="B11" s="8" t="s">
        <v>11</v>
      </c>
      <c r="C11" s="14">
        <v>4596040966</v>
      </c>
      <c r="D11" s="4" t="s">
        <v>16</v>
      </c>
      <c r="E11" s="3">
        <v>42614</v>
      </c>
      <c r="F11" s="1" t="s">
        <v>15</v>
      </c>
      <c r="G11" s="4" t="s">
        <v>15</v>
      </c>
      <c r="H11" s="4"/>
      <c r="I11" s="47"/>
      <c r="J11" s="72"/>
      <c r="K11" s="55"/>
      <c r="L11" s="22"/>
      <c r="M11" s="36" t="s">
        <v>144</v>
      </c>
    </row>
    <row r="12" spans="1:13" ht="80.099999999999994" customHeight="1" x14ac:dyDescent="0.25">
      <c r="A12" s="9">
        <v>7</v>
      </c>
      <c r="B12" s="8" t="s">
        <v>14</v>
      </c>
      <c r="C12" s="14">
        <v>4596040966</v>
      </c>
      <c r="D12" s="4" t="s">
        <v>19</v>
      </c>
      <c r="E12" s="3">
        <v>42605</v>
      </c>
      <c r="F12" s="1" t="s">
        <v>15</v>
      </c>
      <c r="G12" s="4" t="s">
        <v>15</v>
      </c>
      <c r="H12" s="4"/>
      <c r="I12" s="47"/>
      <c r="J12" s="72"/>
      <c r="K12" s="55"/>
      <c r="L12" s="22"/>
      <c r="M12" s="36" t="s">
        <v>144</v>
      </c>
    </row>
    <row r="13" spans="1:13" ht="80.099999999999994" customHeight="1" x14ac:dyDescent="0.25">
      <c r="A13" s="9">
        <v>8</v>
      </c>
      <c r="B13" s="8" t="s">
        <v>12</v>
      </c>
      <c r="C13" s="14">
        <v>4596040966</v>
      </c>
      <c r="D13" s="4" t="s">
        <v>17</v>
      </c>
      <c r="E13" s="3">
        <v>42565</v>
      </c>
      <c r="F13" s="1" t="s">
        <v>15</v>
      </c>
      <c r="G13" s="4" t="s">
        <v>15</v>
      </c>
      <c r="H13" s="4"/>
      <c r="I13" s="47"/>
      <c r="J13" s="72"/>
      <c r="K13" s="55"/>
      <c r="L13" s="22"/>
      <c r="M13" s="36" t="s">
        <v>144</v>
      </c>
    </row>
    <row r="14" spans="1:13" ht="80.099999999999994" customHeight="1" x14ac:dyDescent="0.25">
      <c r="A14" s="9">
        <v>9</v>
      </c>
      <c r="B14" s="8" t="s">
        <v>13</v>
      </c>
      <c r="C14" s="14">
        <v>4596040966</v>
      </c>
      <c r="D14" s="4" t="s">
        <v>18</v>
      </c>
      <c r="E14" s="3">
        <v>42605</v>
      </c>
      <c r="F14" s="1" t="s">
        <v>15</v>
      </c>
      <c r="G14" s="4" t="s">
        <v>15</v>
      </c>
      <c r="H14" s="4"/>
      <c r="I14" s="47"/>
      <c r="J14" s="72"/>
      <c r="K14" s="55"/>
      <c r="L14" s="22"/>
      <c r="M14" s="36" t="s">
        <v>144</v>
      </c>
    </row>
    <row r="15" spans="1:13" ht="80.099999999999994" customHeight="1" x14ac:dyDescent="0.25">
      <c r="A15" s="9">
        <v>10</v>
      </c>
      <c r="B15" s="8" t="s">
        <v>60</v>
      </c>
      <c r="C15" s="14">
        <v>4596040966</v>
      </c>
      <c r="D15" s="4" t="s">
        <v>61</v>
      </c>
      <c r="E15" s="3">
        <v>42774</v>
      </c>
      <c r="F15" s="1" t="s">
        <v>62</v>
      </c>
      <c r="G15" s="5" t="s">
        <v>63</v>
      </c>
      <c r="H15" s="5"/>
      <c r="I15" s="38"/>
      <c r="J15" s="71"/>
      <c r="K15" s="56"/>
      <c r="L15" s="13"/>
      <c r="M15" s="36" t="s">
        <v>144</v>
      </c>
    </row>
    <row r="16" spans="1:13" ht="80.099999999999994" customHeight="1" x14ac:dyDescent="0.25">
      <c r="A16" s="9">
        <v>11</v>
      </c>
      <c r="B16" s="8" t="s">
        <v>60</v>
      </c>
      <c r="C16" s="14">
        <v>4596040966</v>
      </c>
      <c r="D16" s="4" t="s">
        <v>64</v>
      </c>
      <c r="E16" s="3">
        <v>42793</v>
      </c>
      <c r="F16" s="1" t="s">
        <v>62</v>
      </c>
      <c r="G16" s="5" t="s">
        <v>65</v>
      </c>
      <c r="H16" s="5"/>
      <c r="I16" s="38"/>
      <c r="J16" s="71"/>
      <c r="K16" s="56"/>
      <c r="L16" s="13"/>
      <c r="M16" s="36" t="s">
        <v>144</v>
      </c>
    </row>
    <row r="17" spans="1:13" ht="80.099999999999994" customHeight="1" x14ac:dyDescent="0.25">
      <c r="A17" s="9">
        <v>12</v>
      </c>
      <c r="B17" s="8" t="s">
        <v>20</v>
      </c>
      <c r="C17" s="14">
        <v>2309220602</v>
      </c>
      <c r="D17" s="4" t="s">
        <v>336</v>
      </c>
      <c r="E17" s="12" t="s">
        <v>378</v>
      </c>
      <c r="F17" s="3">
        <v>44316</v>
      </c>
      <c r="G17" s="46" t="s">
        <v>337</v>
      </c>
      <c r="H17" s="96" t="s">
        <v>415</v>
      </c>
      <c r="I17" s="97">
        <v>44102</v>
      </c>
      <c r="J17" s="69" t="s">
        <v>382</v>
      </c>
      <c r="K17" s="54">
        <v>27412</v>
      </c>
      <c r="L17" s="13">
        <f>337339.76+19646.88+19921+12012+53130+61218+18018+70290+23870+14113+14872+3746627412</f>
        <v>3747271842.6399999</v>
      </c>
      <c r="M17" s="36" t="s">
        <v>144</v>
      </c>
    </row>
    <row r="18" spans="1:13" ht="80.099999999999994" customHeight="1" x14ac:dyDescent="0.25">
      <c r="A18" s="9">
        <v>13</v>
      </c>
      <c r="B18" s="7" t="s">
        <v>106</v>
      </c>
      <c r="C18" s="14">
        <v>2309220602</v>
      </c>
      <c r="D18" s="4" t="s">
        <v>299</v>
      </c>
      <c r="E18" s="24">
        <v>41942</v>
      </c>
      <c r="F18" s="3">
        <v>44316</v>
      </c>
      <c r="G18" s="94" t="s">
        <v>287</v>
      </c>
      <c r="H18" s="100"/>
      <c r="I18" s="97"/>
      <c r="J18" s="69"/>
      <c r="K18" s="54"/>
      <c r="L18" s="13">
        <f>436225.18+32615+58002.25+13365+564.79+32905+1074.82+48741+32615+36773+45034+34792.8+68047.8+828.07</f>
        <v>841583.71</v>
      </c>
      <c r="M18" s="36" t="s">
        <v>144</v>
      </c>
    </row>
    <row r="19" spans="1:13" ht="80.099999999999994" customHeight="1" x14ac:dyDescent="0.25">
      <c r="A19" s="9">
        <v>14</v>
      </c>
      <c r="B19" s="42" t="s">
        <v>80</v>
      </c>
      <c r="C19" s="14">
        <v>1742310152</v>
      </c>
      <c r="D19" s="4" t="s">
        <v>21</v>
      </c>
      <c r="E19" s="3"/>
      <c r="F19" s="12" t="s">
        <v>168</v>
      </c>
      <c r="G19" s="44" t="s">
        <v>169</v>
      </c>
      <c r="H19" s="44"/>
      <c r="I19" s="99"/>
      <c r="J19" s="69"/>
      <c r="K19" s="54"/>
      <c r="L19" s="13">
        <v>283140</v>
      </c>
      <c r="M19" s="1" t="s">
        <v>145</v>
      </c>
    </row>
    <row r="20" spans="1:13" ht="80.099999999999994" customHeight="1" x14ac:dyDescent="0.25">
      <c r="A20" s="9">
        <v>15</v>
      </c>
      <c r="B20" s="7" t="s">
        <v>23</v>
      </c>
      <c r="C20" s="14">
        <v>1699520159</v>
      </c>
      <c r="D20" s="4" t="s">
        <v>22</v>
      </c>
      <c r="E20" s="3">
        <v>42222</v>
      </c>
      <c r="F20" s="11"/>
      <c r="G20" s="45" t="s">
        <v>115</v>
      </c>
      <c r="H20" s="45"/>
      <c r="I20" s="115"/>
      <c r="J20" s="75"/>
      <c r="K20" s="57"/>
      <c r="L20" s="13">
        <v>9760</v>
      </c>
      <c r="M20" s="36" t="s">
        <v>145</v>
      </c>
    </row>
    <row r="21" spans="1:13" ht="80.099999999999994" customHeight="1" x14ac:dyDescent="0.25">
      <c r="A21" s="9">
        <v>16</v>
      </c>
      <c r="B21" s="7" t="s">
        <v>26</v>
      </c>
      <c r="C21" s="14">
        <v>8146570018</v>
      </c>
      <c r="D21" s="4" t="s">
        <v>24</v>
      </c>
      <c r="E21" s="3">
        <v>42209</v>
      </c>
      <c r="F21" s="3">
        <v>44926</v>
      </c>
      <c r="G21" s="4" t="s">
        <v>116</v>
      </c>
      <c r="H21" s="4"/>
      <c r="I21" s="12"/>
      <c r="J21" s="69"/>
      <c r="K21" s="53"/>
      <c r="L21" s="13">
        <f>211565.08+70000+35000+35000+17500+52500+54000+54000+18000+18500</f>
        <v>566065.07999999996</v>
      </c>
      <c r="M21" s="36" t="s">
        <v>144</v>
      </c>
    </row>
    <row r="22" spans="1:13" ht="80.099999999999994" customHeight="1" x14ac:dyDescent="0.25">
      <c r="A22" s="9">
        <v>17</v>
      </c>
      <c r="B22" s="8" t="s">
        <v>28</v>
      </c>
      <c r="C22" s="14">
        <v>7583180968</v>
      </c>
      <c r="D22" s="4" t="s">
        <v>27</v>
      </c>
      <c r="E22" s="24">
        <v>42594</v>
      </c>
      <c r="F22" s="3">
        <v>42958</v>
      </c>
      <c r="G22" s="85" t="s">
        <v>119</v>
      </c>
      <c r="H22" s="104"/>
      <c r="I22" s="116"/>
      <c r="J22" s="92"/>
      <c r="K22" s="52"/>
      <c r="L22" s="13">
        <f>80095.87+13938.22+89650.94+25065.6</f>
        <v>208750.63</v>
      </c>
      <c r="M22" s="1" t="s">
        <v>145</v>
      </c>
    </row>
    <row r="23" spans="1:13" ht="80.099999999999994" customHeight="1" x14ac:dyDescent="0.25">
      <c r="A23" s="9">
        <v>18</v>
      </c>
      <c r="B23" s="8" t="s">
        <v>112</v>
      </c>
      <c r="C23" s="14">
        <v>3301630962</v>
      </c>
      <c r="D23" s="4" t="s">
        <v>113</v>
      </c>
      <c r="E23" s="3">
        <v>42795</v>
      </c>
      <c r="F23" s="3">
        <v>42855</v>
      </c>
      <c r="G23" s="4" t="s">
        <v>114</v>
      </c>
      <c r="H23" s="4"/>
      <c r="I23" s="47"/>
      <c r="J23" s="72"/>
      <c r="K23" s="53"/>
      <c r="L23" s="13">
        <f>48850.705+15666.08</f>
        <v>64516.785000000003</v>
      </c>
      <c r="M23" s="1" t="s">
        <v>145</v>
      </c>
    </row>
    <row r="24" spans="1:13" ht="80.099999999999994" customHeight="1" x14ac:dyDescent="0.25">
      <c r="A24" s="9">
        <v>19</v>
      </c>
      <c r="B24" s="8" t="s">
        <v>66</v>
      </c>
      <c r="C24" s="14">
        <v>3470730288</v>
      </c>
      <c r="D24" s="4" t="s">
        <v>29</v>
      </c>
      <c r="E24" s="3">
        <v>42629</v>
      </c>
      <c r="F24" s="3">
        <v>43723</v>
      </c>
      <c r="G24" s="44" t="s">
        <v>118</v>
      </c>
      <c r="H24" s="44"/>
      <c r="I24" s="99"/>
      <c r="J24" s="69"/>
      <c r="K24" s="54"/>
      <c r="L24" s="13">
        <f>72590+6138.85+555+1192.5+2000+16000+480+1560+500+2000+384+730+1680+2000+250+2000+3840+5160+2000+16000+2000+1185+250+2000+6288.75+2000+250+2000+2000+500+3460.8+2000+399.75+2000</f>
        <v>163394.65</v>
      </c>
      <c r="M24" s="36" t="s">
        <v>145</v>
      </c>
    </row>
    <row r="25" spans="1:13" ht="80.099999999999994" customHeight="1" x14ac:dyDescent="0.25">
      <c r="A25" s="9">
        <v>20</v>
      </c>
      <c r="B25" s="8" t="s">
        <v>38</v>
      </c>
      <c r="C25" s="14">
        <v>4794050585</v>
      </c>
      <c r="D25" s="4" t="s">
        <v>30</v>
      </c>
      <c r="E25" s="3">
        <v>42488</v>
      </c>
      <c r="F25" s="3">
        <v>42853</v>
      </c>
      <c r="G25" s="43" t="s">
        <v>117</v>
      </c>
      <c r="H25" s="44"/>
      <c r="I25" s="99"/>
      <c r="J25" s="44"/>
      <c r="K25" s="54"/>
      <c r="L25" s="13">
        <v>59224.55</v>
      </c>
      <c r="M25" s="1" t="s">
        <v>145</v>
      </c>
    </row>
    <row r="26" spans="1:13" ht="80.099999999999994" customHeight="1" x14ac:dyDescent="0.25">
      <c r="A26" s="9">
        <v>21</v>
      </c>
      <c r="B26" s="8" t="s">
        <v>36</v>
      </c>
      <c r="C26" s="14">
        <v>9730271005</v>
      </c>
      <c r="D26" s="4" t="s">
        <v>31</v>
      </c>
      <c r="E26" s="3">
        <v>42209</v>
      </c>
      <c r="F26" s="12" t="s">
        <v>32</v>
      </c>
      <c r="G26" s="46" t="s">
        <v>236</v>
      </c>
      <c r="H26" s="46" t="s">
        <v>381</v>
      </c>
      <c r="I26" s="12">
        <v>44026</v>
      </c>
      <c r="J26" s="76" t="s">
        <v>382</v>
      </c>
      <c r="K26" s="53">
        <v>68937.600000000006</v>
      </c>
      <c r="L26" s="13">
        <f>45958.4+57448+48807.82+11489.7+54180+22517.21+72136.3+68937.6+68937.6+68937.6+68937.6</f>
        <v>588287.82999999996</v>
      </c>
      <c r="M26" s="36" t="s">
        <v>144</v>
      </c>
    </row>
    <row r="27" spans="1:13" ht="80.099999999999994" customHeight="1" x14ac:dyDescent="0.25">
      <c r="A27" s="9">
        <v>22</v>
      </c>
      <c r="B27" s="8" t="s">
        <v>35</v>
      </c>
      <c r="C27" s="14">
        <v>13366030156</v>
      </c>
      <c r="D27" s="4" t="s">
        <v>44</v>
      </c>
      <c r="E27" s="3">
        <v>43133</v>
      </c>
      <c r="F27" s="3">
        <v>43159</v>
      </c>
      <c r="G27" s="43" t="s">
        <v>33</v>
      </c>
      <c r="H27" s="43"/>
      <c r="I27" s="99"/>
      <c r="J27" s="74"/>
      <c r="K27" s="54"/>
      <c r="L27" s="13">
        <f>17226.39+8423.59+4579.56+4334.8+2795.24+4570.04+3810.4+4670.61+3805.48+3923.32+4111</f>
        <v>62250.430000000008</v>
      </c>
      <c r="M27" s="1" t="s">
        <v>145</v>
      </c>
    </row>
    <row r="28" spans="1:13" ht="80.099999999999994" customHeight="1" x14ac:dyDescent="0.25">
      <c r="A28" s="9">
        <v>23</v>
      </c>
      <c r="B28" s="8" t="s">
        <v>35</v>
      </c>
      <c r="C28" s="14">
        <v>13366030156</v>
      </c>
      <c r="D28" s="4" t="s">
        <v>138</v>
      </c>
      <c r="E28" s="3">
        <v>42782</v>
      </c>
      <c r="F28" s="3">
        <v>43084</v>
      </c>
      <c r="G28" s="43" t="s">
        <v>43</v>
      </c>
      <c r="H28" s="43"/>
      <c r="I28" s="99"/>
      <c r="J28" s="74"/>
      <c r="K28" s="54"/>
      <c r="L28" s="13">
        <f>19433.05+11000.39+5348.97+4819.96+3870.18+4494.64+5373.32+1688.71</f>
        <v>56029.219999999994</v>
      </c>
      <c r="M28" s="1" t="s">
        <v>148</v>
      </c>
    </row>
    <row r="29" spans="1:13" ht="80.099999999999994" customHeight="1" x14ac:dyDescent="0.25">
      <c r="A29" s="9">
        <v>24</v>
      </c>
      <c r="B29" s="8" t="s">
        <v>34</v>
      </c>
      <c r="C29" s="14">
        <v>830660155</v>
      </c>
      <c r="D29" s="4" t="s">
        <v>45</v>
      </c>
      <c r="E29" s="3">
        <v>43089</v>
      </c>
      <c r="F29" s="3">
        <v>43465</v>
      </c>
      <c r="G29" s="4" t="s">
        <v>37</v>
      </c>
      <c r="H29" s="4"/>
      <c r="I29" s="12"/>
      <c r="J29" s="72"/>
      <c r="K29" s="53"/>
      <c r="L29" s="53">
        <f>5819+5759</f>
        <v>11578</v>
      </c>
      <c r="M29" s="1" t="s">
        <v>145</v>
      </c>
    </row>
    <row r="30" spans="1:13" ht="80.099999999999994" customHeight="1" x14ac:dyDescent="0.25">
      <c r="A30" s="9">
        <v>25</v>
      </c>
      <c r="B30" s="8" t="s">
        <v>41</v>
      </c>
      <c r="C30" s="14">
        <v>11274970158</v>
      </c>
      <c r="D30" s="4" t="s">
        <v>39</v>
      </c>
      <c r="E30" s="3">
        <v>43818</v>
      </c>
      <c r="F30" s="12" t="s">
        <v>327</v>
      </c>
      <c r="G30" s="4" t="s">
        <v>40</v>
      </c>
      <c r="H30" s="4"/>
      <c r="I30" s="47"/>
      <c r="J30" s="72"/>
      <c r="K30" s="55"/>
      <c r="L30" s="22"/>
      <c r="M30" s="36" t="s">
        <v>144</v>
      </c>
    </row>
    <row r="31" spans="1:13" ht="80.099999999999994" customHeight="1" x14ac:dyDescent="0.25">
      <c r="A31" s="9">
        <v>26</v>
      </c>
      <c r="B31" s="8" t="s">
        <v>278</v>
      </c>
      <c r="C31" s="25" t="s">
        <v>274</v>
      </c>
      <c r="D31" s="4" t="s">
        <v>42</v>
      </c>
      <c r="E31" s="12">
        <v>42663</v>
      </c>
      <c r="F31" s="12" t="s">
        <v>68</v>
      </c>
      <c r="G31" s="38" t="s">
        <v>67</v>
      </c>
      <c r="H31" s="38"/>
      <c r="I31" s="38"/>
      <c r="J31" s="77"/>
      <c r="K31" s="52"/>
      <c r="L31" s="13">
        <f>3748.28+3092.04</f>
        <v>6840.32</v>
      </c>
      <c r="M31" s="36" t="s">
        <v>144</v>
      </c>
    </row>
    <row r="32" spans="1:13" ht="80.099999999999994" customHeight="1" x14ac:dyDescent="0.25">
      <c r="A32" s="9">
        <v>27</v>
      </c>
      <c r="B32" s="8" t="s">
        <v>46</v>
      </c>
      <c r="C32" s="25" t="s">
        <v>82</v>
      </c>
      <c r="D32" s="4" t="s">
        <v>47</v>
      </c>
      <c r="E32" s="12">
        <v>42782</v>
      </c>
      <c r="F32" s="12" t="s">
        <v>48</v>
      </c>
      <c r="G32" s="47" t="s">
        <v>49</v>
      </c>
      <c r="H32" s="47"/>
      <c r="I32" s="47"/>
      <c r="J32" s="78"/>
      <c r="K32" s="53"/>
      <c r="L32" s="13"/>
      <c r="M32" s="36" t="s">
        <v>144</v>
      </c>
    </row>
    <row r="33" spans="1:13" ht="80.099999999999994" customHeight="1" x14ac:dyDescent="0.25">
      <c r="A33" s="9">
        <v>28</v>
      </c>
      <c r="B33" s="8" t="s">
        <v>55</v>
      </c>
      <c r="C33" s="14">
        <v>97081660157</v>
      </c>
      <c r="D33" s="4" t="s">
        <v>54</v>
      </c>
      <c r="E33" s="12">
        <v>42338</v>
      </c>
      <c r="F33" s="12" t="s">
        <v>226</v>
      </c>
      <c r="G33" s="48" t="s">
        <v>69</v>
      </c>
      <c r="H33" s="48"/>
      <c r="I33" s="98"/>
      <c r="J33" s="79"/>
      <c r="K33" s="52"/>
      <c r="L33" s="13">
        <f>9871.02+1645.17+1348.5+1348.5+1348.5+1348.5+1348.5</f>
        <v>18258.690000000002</v>
      </c>
      <c r="M33" s="36" t="s">
        <v>144</v>
      </c>
    </row>
    <row r="34" spans="1:13" ht="80.099999999999994" customHeight="1" x14ac:dyDescent="0.25">
      <c r="A34" s="9">
        <v>29</v>
      </c>
      <c r="B34" s="8" t="s">
        <v>56</v>
      </c>
      <c r="C34" s="25" t="s">
        <v>83</v>
      </c>
      <c r="D34" s="4" t="s">
        <v>57</v>
      </c>
      <c r="E34" s="31" t="s">
        <v>379</v>
      </c>
      <c r="F34" s="31" t="s">
        <v>341</v>
      </c>
      <c r="G34" s="124">
        <f>163981.4+163981.4</f>
        <v>327962.8</v>
      </c>
      <c r="H34" s="49"/>
      <c r="I34" s="98"/>
      <c r="J34" s="80"/>
      <c r="K34" s="52">
        <f>4293.73+4293.73+4293.73</f>
        <v>12881.189999999999</v>
      </c>
      <c r="L34" s="13">
        <f>5264.67+10529.34+5264.67+4315.3+4315.3+4315.3+4315.3+4315.3+4315.3+4315.3+4315.3+4315.3+4315.3+4315.3+4315.3+4315.3+4315.3+4315.3+4315.3+4315.3+4315.3+4315.3+4315.3+4315.3+4315.3+4315.3+4315.3+4315.3+4315.3+4315.3+4315.3+4315.3+3560.13+4293.73+4293.73+4293.73+4293.73+4293.73</f>
        <v>171231.16000000009</v>
      </c>
      <c r="M34" s="36" t="s">
        <v>144</v>
      </c>
    </row>
    <row r="35" spans="1:13" ht="80.099999999999994" customHeight="1" x14ac:dyDescent="0.25">
      <c r="A35" s="9">
        <v>30</v>
      </c>
      <c r="B35" s="8" t="s">
        <v>59</v>
      </c>
      <c r="C35" s="14">
        <v>7739320963</v>
      </c>
      <c r="D35" s="4" t="s">
        <v>58</v>
      </c>
      <c r="E35" s="12">
        <v>42383</v>
      </c>
      <c r="F35" s="12">
        <v>43113</v>
      </c>
      <c r="G35" s="49" t="s">
        <v>70</v>
      </c>
      <c r="H35" s="49"/>
      <c r="I35" s="98"/>
      <c r="J35" s="80"/>
      <c r="K35" s="52"/>
      <c r="L35" s="13">
        <f>22999.95+3066.66+1533.33+1533.33+1533.33+1533.33+1533.33+1533.33</f>
        <v>35266.590000000011</v>
      </c>
      <c r="M35" s="1" t="s">
        <v>145</v>
      </c>
    </row>
    <row r="36" spans="1:13" ht="80.099999999999994" customHeight="1" x14ac:dyDescent="0.25">
      <c r="A36" s="9">
        <v>31</v>
      </c>
      <c r="B36" s="8" t="s">
        <v>71</v>
      </c>
      <c r="C36" s="25" t="s">
        <v>167</v>
      </c>
      <c r="D36" s="4" t="s">
        <v>73</v>
      </c>
      <c r="E36" s="12">
        <v>42129</v>
      </c>
      <c r="F36" s="12" t="s">
        <v>72</v>
      </c>
      <c r="G36" s="38" t="s">
        <v>74</v>
      </c>
      <c r="H36" s="38"/>
      <c r="I36" s="38"/>
      <c r="J36" s="77"/>
      <c r="K36" s="52"/>
      <c r="L36" s="13">
        <f>166496.65+393838.44+41839.49+49546.07</f>
        <v>651720.64999999991</v>
      </c>
      <c r="M36" s="1" t="s">
        <v>213</v>
      </c>
    </row>
    <row r="37" spans="1:13" ht="80.099999999999994" customHeight="1" x14ac:dyDescent="0.25">
      <c r="A37" s="9">
        <v>32</v>
      </c>
      <c r="B37" s="8" t="s">
        <v>75</v>
      </c>
      <c r="C37" s="14">
        <v>10527000151</v>
      </c>
      <c r="D37" s="4" t="s">
        <v>76</v>
      </c>
      <c r="E37" s="12">
        <v>42272</v>
      </c>
      <c r="F37" s="12" t="s">
        <v>78</v>
      </c>
      <c r="G37" s="38" t="s">
        <v>77</v>
      </c>
      <c r="H37" s="38"/>
      <c r="I37" s="38"/>
      <c r="J37" s="77"/>
      <c r="K37" s="52"/>
      <c r="L37" s="13">
        <f>20015.13+6930</f>
        <v>26945.13</v>
      </c>
      <c r="M37" s="1" t="s">
        <v>145</v>
      </c>
    </row>
    <row r="38" spans="1:13" ht="80.099999999999994" customHeight="1" x14ac:dyDescent="0.25">
      <c r="A38" s="9">
        <v>33</v>
      </c>
      <c r="B38" s="8" t="s">
        <v>367</v>
      </c>
      <c r="C38" s="25" t="s">
        <v>87</v>
      </c>
      <c r="D38" s="4" t="s">
        <v>90</v>
      </c>
      <c r="E38" s="12">
        <v>42795</v>
      </c>
      <c r="F38" s="12" t="s">
        <v>93</v>
      </c>
      <c r="G38" s="49">
        <f>14000+14000*15%+14000*4%</f>
        <v>16660</v>
      </c>
      <c r="H38" s="49"/>
      <c r="I38" s="98"/>
      <c r="J38" s="80"/>
      <c r="K38" s="52"/>
      <c r="L38" s="13">
        <f>13524+1449</f>
        <v>14973</v>
      </c>
      <c r="M38" s="1" t="s">
        <v>145</v>
      </c>
    </row>
    <row r="39" spans="1:13" ht="80.099999999999994" customHeight="1" x14ac:dyDescent="0.25">
      <c r="A39" s="9">
        <v>34</v>
      </c>
      <c r="B39" s="8" t="s">
        <v>85</v>
      </c>
      <c r="C39" s="25" t="s">
        <v>88</v>
      </c>
      <c r="D39" s="4" t="s">
        <v>91</v>
      </c>
      <c r="E39" s="12">
        <v>42825</v>
      </c>
      <c r="F39" s="12" t="s">
        <v>94</v>
      </c>
      <c r="G39" s="89" t="s">
        <v>95</v>
      </c>
      <c r="H39" s="80"/>
      <c r="I39" s="117"/>
      <c r="J39" s="80"/>
      <c r="K39" s="52">
        <v>775</v>
      </c>
      <c r="L39" s="13">
        <f>1777.54+750+600+600+1000+750+449+400+750+355+750+750+250+775</f>
        <v>9956.5400000000009</v>
      </c>
      <c r="M39" s="36" t="s">
        <v>144</v>
      </c>
    </row>
    <row r="40" spans="1:13" ht="80.099999999999994" customHeight="1" x14ac:dyDescent="0.25">
      <c r="A40" s="9">
        <v>35</v>
      </c>
      <c r="B40" s="8" t="s">
        <v>86</v>
      </c>
      <c r="C40" s="25" t="s">
        <v>89</v>
      </c>
      <c r="D40" s="4" t="s">
        <v>92</v>
      </c>
      <c r="E40" s="12">
        <v>42851</v>
      </c>
      <c r="F40" s="31" t="s">
        <v>362</v>
      </c>
      <c r="G40" s="49" t="s">
        <v>96</v>
      </c>
      <c r="H40" s="49" t="s">
        <v>386</v>
      </c>
      <c r="I40" s="122">
        <v>44040</v>
      </c>
      <c r="J40" s="69" t="s">
        <v>382</v>
      </c>
      <c r="K40" s="52">
        <v>10500</v>
      </c>
      <c r="L40" s="13">
        <f>9109.74+10500+10500+10500+10500+10500+10500+10500+10500+10500+10500+10500</f>
        <v>124609.73999999999</v>
      </c>
      <c r="M40" s="36" t="s">
        <v>144</v>
      </c>
    </row>
    <row r="41" spans="1:13" ht="80.099999999999994" customHeight="1" x14ac:dyDescent="0.25">
      <c r="A41" s="9">
        <v>36</v>
      </c>
      <c r="B41" s="8" t="s">
        <v>97</v>
      </c>
      <c r="C41" s="25">
        <v>13325521006</v>
      </c>
      <c r="D41" s="4" t="s">
        <v>149</v>
      </c>
      <c r="E41" s="12">
        <v>42866</v>
      </c>
      <c r="F41" s="12" t="s">
        <v>98</v>
      </c>
      <c r="G41" s="89" t="s">
        <v>150</v>
      </c>
      <c r="H41" s="13" t="s">
        <v>383</v>
      </c>
      <c r="I41" s="118">
        <v>44034</v>
      </c>
      <c r="J41" s="80" t="s">
        <v>382</v>
      </c>
      <c r="K41" s="52">
        <v>15444</v>
      </c>
      <c r="L41" s="13">
        <f>25740+15444</f>
        <v>41184</v>
      </c>
      <c r="M41" s="36" t="s">
        <v>144</v>
      </c>
    </row>
    <row r="42" spans="1:13" ht="80.099999999999994" customHeight="1" x14ac:dyDescent="0.25">
      <c r="A42" s="9">
        <v>37</v>
      </c>
      <c r="B42" s="8" t="s">
        <v>80</v>
      </c>
      <c r="C42" s="14">
        <v>1742310152</v>
      </c>
      <c r="D42" s="4" t="s">
        <v>21</v>
      </c>
      <c r="E42" s="3">
        <v>42881</v>
      </c>
      <c r="F42" s="12" t="s">
        <v>198</v>
      </c>
      <c r="G42" s="84" t="s">
        <v>199</v>
      </c>
      <c r="H42" s="84"/>
      <c r="I42" s="47"/>
      <c r="J42" s="69"/>
      <c r="K42" s="52"/>
      <c r="L42" s="13">
        <f>915478.24+457739.12+228869.57+114434.78+114434.75</f>
        <v>1830956.46</v>
      </c>
      <c r="M42" s="1" t="s">
        <v>145</v>
      </c>
    </row>
    <row r="43" spans="1:13" ht="80.099999999999994" customHeight="1" x14ac:dyDescent="0.25">
      <c r="A43" s="9">
        <v>38</v>
      </c>
      <c r="B43" s="8" t="s">
        <v>99</v>
      </c>
      <c r="C43" s="25">
        <v>10495590159</v>
      </c>
      <c r="D43" s="4" t="s">
        <v>100</v>
      </c>
      <c r="E43" s="12">
        <v>42914</v>
      </c>
      <c r="F43" s="12" t="s">
        <v>101</v>
      </c>
      <c r="G43" s="50">
        <v>240</v>
      </c>
      <c r="H43" s="50"/>
      <c r="I43" s="98"/>
      <c r="J43" s="81"/>
      <c r="K43" s="52"/>
      <c r="L43" s="13">
        <f>120+240</f>
        <v>360</v>
      </c>
      <c r="M43" s="36" t="s">
        <v>144</v>
      </c>
    </row>
    <row r="44" spans="1:13" ht="87" customHeight="1" x14ac:dyDescent="0.25">
      <c r="A44" s="9">
        <v>39</v>
      </c>
      <c r="B44" s="8" t="s">
        <v>80</v>
      </c>
      <c r="C44" s="25" t="s">
        <v>102</v>
      </c>
      <c r="D44" s="4" t="s">
        <v>103</v>
      </c>
      <c r="E44" s="24">
        <v>42956</v>
      </c>
      <c r="F44" s="12" t="s">
        <v>104</v>
      </c>
      <c r="G44" s="91" t="s">
        <v>105</v>
      </c>
      <c r="H44" s="112" t="s">
        <v>412</v>
      </c>
      <c r="I44" s="111" t="s">
        <v>413</v>
      </c>
      <c r="J44" s="131" t="s">
        <v>382</v>
      </c>
      <c r="K44" s="52">
        <f>564146+535247.37+464541.04</f>
        <v>1563934.4100000001</v>
      </c>
      <c r="L44" s="13">
        <f>1077740.69+1849690.6+434572.12+390054.64+373612.75+460172.68+302538.86+44710.78+464541.04</f>
        <v>5397634.1600000011</v>
      </c>
      <c r="M44" s="36" t="s">
        <v>144</v>
      </c>
    </row>
    <row r="45" spans="1:13" ht="80.099999999999994" customHeight="1" x14ac:dyDescent="0.25">
      <c r="A45" s="9">
        <v>40</v>
      </c>
      <c r="B45" s="8" t="s">
        <v>124</v>
      </c>
      <c r="C45" s="25">
        <v>3380410104</v>
      </c>
      <c r="D45" s="4" t="s">
        <v>125</v>
      </c>
      <c r="E45" s="12">
        <v>42923</v>
      </c>
      <c r="F45" s="12" t="s">
        <v>110</v>
      </c>
      <c r="G45" s="13" t="s">
        <v>234</v>
      </c>
      <c r="H45" s="13"/>
      <c r="I45" s="118"/>
      <c r="J45" s="80"/>
      <c r="K45" s="52"/>
      <c r="L45" s="13">
        <f>2575+2575+12800+2575+2575+2575+2575+2575+2575+2575+2575+2575</f>
        <v>41125</v>
      </c>
      <c r="M45" s="36" t="s">
        <v>145</v>
      </c>
    </row>
    <row r="46" spans="1:13" ht="80.099999999999994" customHeight="1" x14ac:dyDescent="0.25">
      <c r="A46" s="9">
        <v>41</v>
      </c>
      <c r="B46" s="8" t="s">
        <v>107</v>
      </c>
      <c r="C46" s="25" t="s">
        <v>108</v>
      </c>
      <c r="D46" s="4" t="s">
        <v>109</v>
      </c>
      <c r="E46" s="12">
        <v>42900</v>
      </c>
      <c r="F46" s="12" t="s">
        <v>110</v>
      </c>
      <c r="G46" s="83" t="s">
        <v>111</v>
      </c>
      <c r="H46" s="83"/>
      <c r="I46" s="99"/>
      <c r="J46" s="80"/>
      <c r="K46" s="29"/>
      <c r="L46" s="29">
        <f>3125+3125+3141+1041.67+3125+3125+3125+3125+3125+3125+3125+3125</f>
        <v>35432.67</v>
      </c>
      <c r="M46" s="36" t="s">
        <v>145</v>
      </c>
    </row>
    <row r="47" spans="1:13" ht="80.099999999999994" customHeight="1" x14ac:dyDescent="0.25">
      <c r="A47" s="9">
        <v>42</v>
      </c>
      <c r="B47" s="8" t="s">
        <v>112</v>
      </c>
      <c r="C47" s="14">
        <v>3301630962</v>
      </c>
      <c r="D47" s="28" t="s">
        <v>113</v>
      </c>
      <c r="E47" s="12">
        <v>43005</v>
      </c>
      <c r="F47" s="12" t="s">
        <v>110</v>
      </c>
      <c r="G47" s="83" t="s">
        <v>126</v>
      </c>
      <c r="H47" s="4" t="s">
        <v>385</v>
      </c>
      <c r="I47" s="99">
        <v>44034</v>
      </c>
      <c r="J47" s="69" t="s">
        <v>382</v>
      </c>
      <c r="K47" s="29">
        <v>15885.04</v>
      </c>
      <c r="L47" s="13">
        <f>9832.14+9544.5+12144.24+12144.22+12144.24+12144.24+12144.24+12124.24+12124.24+15885.04</f>
        <v>120231.34000000003</v>
      </c>
      <c r="M47" s="36" t="s">
        <v>144</v>
      </c>
    </row>
    <row r="48" spans="1:13" ht="80.099999999999994" customHeight="1" x14ac:dyDescent="0.25">
      <c r="A48" s="9">
        <v>43</v>
      </c>
      <c r="B48" s="8" t="s">
        <v>127</v>
      </c>
      <c r="C48" s="25" t="s">
        <v>128</v>
      </c>
      <c r="D48" s="4" t="s">
        <v>129</v>
      </c>
      <c r="E48" s="3">
        <v>43020</v>
      </c>
      <c r="F48" s="12" t="s">
        <v>130</v>
      </c>
      <c r="G48" s="83" t="s">
        <v>131</v>
      </c>
      <c r="H48" s="83"/>
      <c r="I48" s="99"/>
      <c r="J48" s="80"/>
      <c r="K48" s="29">
        <f>495+495+495</f>
        <v>1485</v>
      </c>
      <c r="L48" s="29">
        <f>335.33+495+495+495+495+495+495+495+495+495+495+495+495+495+495+495+495+495+495+495+495+495+495+495+495+495+495+495</f>
        <v>13700.33</v>
      </c>
      <c r="M48" s="36" t="s">
        <v>144</v>
      </c>
    </row>
    <row r="49" spans="1:13" ht="80.099999999999994" customHeight="1" x14ac:dyDescent="0.25">
      <c r="A49" s="9">
        <v>44</v>
      </c>
      <c r="B49" s="8" t="s">
        <v>124</v>
      </c>
      <c r="C49" s="25">
        <v>3380410104</v>
      </c>
      <c r="D49" s="30" t="s">
        <v>132</v>
      </c>
      <c r="E49" s="34">
        <v>43013</v>
      </c>
      <c r="F49" s="31" t="s">
        <v>110</v>
      </c>
      <c r="G49" s="88" t="s">
        <v>133</v>
      </c>
      <c r="H49" s="103" t="s">
        <v>410</v>
      </c>
      <c r="I49" s="119">
        <v>44075</v>
      </c>
      <c r="J49" s="69" t="s">
        <v>382</v>
      </c>
      <c r="K49" s="29">
        <v>6000</v>
      </c>
      <c r="L49" s="64">
        <f>10000+6000+6000+6000+6000</f>
        <v>34000</v>
      </c>
      <c r="M49" s="36" t="s">
        <v>144</v>
      </c>
    </row>
    <row r="50" spans="1:13" ht="80.099999999999994" customHeight="1" x14ac:dyDescent="0.25">
      <c r="A50" s="9">
        <v>45</v>
      </c>
      <c r="B50" s="8" t="s">
        <v>134</v>
      </c>
      <c r="C50" s="25" t="s">
        <v>135</v>
      </c>
      <c r="D50" s="4" t="s">
        <v>137</v>
      </c>
      <c r="E50" s="34">
        <v>43033</v>
      </c>
      <c r="F50" s="31" t="s">
        <v>136</v>
      </c>
      <c r="G50" s="83">
        <v>26400</v>
      </c>
      <c r="H50" s="83"/>
      <c r="I50" s="99"/>
      <c r="J50" s="80"/>
      <c r="K50" s="29">
        <f>440+440+440</f>
        <v>1320</v>
      </c>
      <c r="L50" s="29">
        <f>482.58+440+440+440+20+440+440+440+440+440+440+440+440+440+440+440+440+440+440+400+440+440+440+440+440+440+440+440+440+440+440+440+440</f>
        <v>14102.58</v>
      </c>
      <c r="M50" s="36" t="s">
        <v>144</v>
      </c>
    </row>
    <row r="51" spans="1:13" ht="80.099999999999994" customHeight="1" x14ac:dyDescent="0.25">
      <c r="A51" s="9">
        <v>46</v>
      </c>
      <c r="B51" s="8" t="s">
        <v>139</v>
      </c>
      <c r="C51" s="25" t="s">
        <v>140</v>
      </c>
      <c r="D51" s="4" t="s">
        <v>141</v>
      </c>
      <c r="E51" s="34">
        <v>43047</v>
      </c>
      <c r="F51" s="12" t="s">
        <v>142</v>
      </c>
      <c r="G51" s="33" t="s">
        <v>143</v>
      </c>
      <c r="H51" s="33"/>
      <c r="I51" s="120"/>
      <c r="J51" s="80"/>
      <c r="K51" s="29"/>
      <c r="L51" s="29">
        <v>5040</v>
      </c>
      <c r="M51" s="1" t="s">
        <v>145</v>
      </c>
    </row>
    <row r="52" spans="1:13" ht="80.099999999999994" customHeight="1" x14ac:dyDescent="0.25">
      <c r="A52" s="9">
        <v>47</v>
      </c>
      <c r="B52" s="8" t="s">
        <v>28</v>
      </c>
      <c r="C52" s="14">
        <v>7583180968</v>
      </c>
      <c r="D52" s="30" t="s">
        <v>27</v>
      </c>
      <c r="E52" s="32">
        <v>43011</v>
      </c>
      <c r="F52" s="34">
        <v>43151</v>
      </c>
      <c r="G52" s="85" t="s">
        <v>146</v>
      </c>
      <c r="H52" s="83"/>
      <c r="I52" s="99"/>
      <c r="J52" s="80"/>
      <c r="K52" s="29"/>
      <c r="L52" s="13">
        <f>20448.29+13632.19</f>
        <v>34080.480000000003</v>
      </c>
      <c r="M52" s="1" t="s">
        <v>145</v>
      </c>
    </row>
    <row r="53" spans="1:13" ht="80.099999999999994" customHeight="1" x14ac:dyDescent="0.25">
      <c r="A53" s="9">
        <v>48</v>
      </c>
      <c r="B53" s="8" t="s">
        <v>112</v>
      </c>
      <c r="C53" s="14">
        <v>3301630962</v>
      </c>
      <c r="D53" s="28" t="s">
        <v>157</v>
      </c>
      <c r="E53" s="12">
        <v>43056</v>
      </c>
      <c r="F53" s="12"/>
      <c r="G53" s="83" t="s">
        <v>177</v>
      </c>
      <c r="H53" s="83"/>
      <c r="I53" s="99"/>
      <c r="J53" s="80"/>
      <c r="K53" s="29"/>
      <c r="L53" s="29">
        <f>6720+2520</f>
        <v>9240</v>
      </c>
      <c r="M53" s="1" t="s">
        <v>145</v>
      </c>
    </row>
    <row r="54" spans="1:13" ht="80.099999999999994" customHeight="1" x14ac:dyDescent="0.25">
      <c r="A54" s="9">
        <v>49</v>
      </c>
      <c r="B54" s="23" t="s">
        <v>151</v>
      </c>
      <c r="C54" s="95" t="s">
        <v>152</v>
      </c>
      <c r="D54" s="4" t="s">
        <v>153</v>
      </c>
      <c r="E54" s="90">
        <v>43066</v>
      </c>
      <c r="F54" s="130" t="s">
        <v>380</v>
      </c>
      <c r="G54" s="123" t="s">
        <v>347</v>
      </c>
      <c r="H54" s="4"/>
      <c r="I54" s="12"/>
      <c r="J54" s="69"/>
      <c r="K54" s="29"/>
      <c r="L54" s="29">
        <f>9660.2+9660.2+14490.3+14490.3+9660.2+9660.2+9660.2+14490+14490+9611.9</f>
        <v>115873.49999999999</v>
      </c>
      <c r="M54" s="36" t="s">
        <v>145</v>
      </c>
    </row>
    <row r="55" spans="1:13" ht="80.099999999999994" customHeight="1" x14ac:dyDescent="0.25">
      <c r="A55" s="9">
        <v>50</v>
      </c>
      <c r="B55" s="8" t="s">
        <v>158</v>
      </c>
      <c r="C55" s="25" t="s">
        <v>159</v>
      </c>
      <c r="D55" s="4" t="s">
        <v>58</v>
      </c>
      <c r="E55" s="12" t="s">
        <v>220</v>
      </c>
      <c r="F55" s="12" t="s">
        <v>221</v>
      </c>
      <c r="G55" s="62" t="s">
        <v>231</v>
      </c>
      <c r="H55" s="62"/>
      <c r="I55" s="114"/>
      <c r="J55" s="80"/>
      <c r="K55" s="29"/>
      <c r="L55" s="29">
        <f>557.6+1533.33+1533.33+1533.33+1533.33+1533.33+1533.33+1000+2750+3300+3300</f>
        <v>20107.580000000002</v>
      </c>
      <c r="M55" s="1" t="s">
        <v>145</v>
      </c>
    </row>
    <row r="56" spans="1:13" ht="80.099999999999994" customHeight="1" x14ac:dyDescent="0.25">
      <c r="A56" s="9">
        <v>51</v>
      </c>
      <c r="B56" s="8" t="s">
        <v>160</v>
      </c>
      <c r="C56" s="25" t="s">
        <v>161</v>
      </c>
      <c r="D56" s="4" t="s">
        <v>162</v>
      </c>
      <c r="E56" s="32">
        <v>43118</v>
      </c>
      <c r="F56" s="12" t="s">
        <v>163</v>
      </c>
      <c r="G56" s="87" t="s">
        <v>164</v>
      </c>
      <c r="H56" s="62"/>
      <c r="I56" s="114"/>
      <c r="J56" s="80"/>
      <c r="K56" s="29"/>
      <c r="L56" s="29">
        <f>12579+4200+16005.28+16005.28+16005.28+16005.28+16005.28+16005.28+16005.28</f>
        <v>128815.95999999999</v>
      </c>
      <c r="M56" s="36" t="s">
        <v>145</v>
      </c>
    </row>
    <row r="57" spans="1:13" ht="80.099999999999994" customHeight="1" x14ac:dyDescent="0.25">
      <c r="A57" s="9">
        <v>52</v>
      </c>
      <c r="B57" s="8" t="s">
        <v>71</v>
      </c>
      <c r="C57" s="25" t="s">
        <v>167</v>
      </c>
      <c r="D57" s="4" t="s">
        <v>166</v>
      </c>
      <c r="E57" s="12">
        <v>43140</v>
      </c>
      <c r="F57" s="12" t="s">
        <v>72</v>
      </c>
      <c r="G57" s="38" t="s">
        <v>165</v>
      </c>
      <c r="H57" s="38" t="s">
        <v>414</v>
      </c>
      <c r="I57" s="38">
        <v>44091</v>
      </c>
      <c r="J57" s="80" t="s">
        <v>382</v>
      </c>
      <c r="K57" s="52">
        <v>7779.24</v>
      </c>
      <c r="L57" s="13">
        <f>10424.57+8215.37+7979.24+7779.24+7784.94+7783.33+7729.24+7779.24+7779.24</f>
        <v>73254.41</v>
      </c>
      <c r="M57" s="36" t="s">
        <v>144</v>
      </c>
    </row>
    <row r="58" spans="1:13" ht="80.099999999999994" customHeight="1" x14ac:dyDescent="0.25">
      <c r="A58" s="9">
        <v>53</v>
      </c>
      <c r="B58" s="8" t="s">
        <v>210</v>
      </c>
      <c r="C58" s="25" t="s">
        <v>170</v>
      </c>
      <c r="D58" s="4" t="s">
        <v>171</v>
      </c>
      <c r="E58" s="12">
        <v>43144</v>
      </c>
      <c r="F58" s="12" t="s">
        <v>172</v>
      </c>
      <c r="G58" s="39">
        <v>27000</v>
      </c>
      <c r="H58" s="39"/>
      <c r="I58" s="116"/>
      <c r="J58" s="80"/>
      <c r="K58" s="52"/>
      <c r="L58" s="13">
        <f>18900+8100</f>
        <v>27000</v>
      </c>
      <c r="M58" s="1" t="s">
        <v>145</v>
      </c>
    </row>
    <row r="59" spans="1:13" ht="80.099999999999994" customHeight="1" x14ac:dyDescent="0.25">
      <c r="A59" s="9">
        <v>54</v>
      </c>
      <c r="B59" s="8" t="s">
        <v>173</v>
      </c>
      <c r="C59" s="25">
        <v>7931520964</v>
      </c>
      <c r="D59" s="4" t="s">
        <v>174</v>
      </c>
      <c r="E59" s="12">
        <v>43069</v>
      </c>
      <c r="F59" s="12" t="s">
        <v>175</v>
      </c>
      <c r="G59" s="40" t="s">
        <v>176</v>
      </c>
      <c r="H59" s="40"/>
      <c r="I59" s="118"/>
      <c r="J59" s="80"/>
      <c r="K59" s="52"/>
      <c r="L59" s="13">
        <v>56095.5</v>
      </c>
      <c r="M59" s="1" t="s">
        <v>145</v>
      </c>
    </row>
    <row r="60" spans="1:13" ht="80.099999999999994" customHeight="1" x14ac:dyDescent="0.25">
      <c r="A60" s="9">
        <v>55</v>
      </c>
      <c r="B60" s="8" t="s">
        <v>178</v>
      </c>
      <c r="C60" s="25" t="s">
        <v>179</v>
      </c>
      <c r="D60" s="4" t="s">
        <v>180</v>
      </c>
      <c r="E60" s="12">
        <v>43083</v>
      </c>
      <c r="F60" s="12" t="s">
        <v>181</v>
      </c>
      <c r="G60" s="13" t="s">
        <v>182</v>
      </c>
      <c r="H60" s="13"/>
      <c r="I60" s="118"/>
      <c r="J60" s="80"/>
      <c r="K60" s="52"/>
      <c r="L60" s="13">
        <v>3200</v>
      </c>
      <c r="M60" s="1" t="s">
        <v>145</v>
      </c>
    </row>
    <row r="61" spans="1:13" ht="80.099999999999994" customHeight="1" x14ac:dyDescent="0.25">
      <c r="A61" s="9">
        <v>56</v>
      </c>
      <c r="B61" s="8" t="s">
        <v>260</v>
      </c>
      <c r="C61" s="25" t="s">
        <v>186</v>
      </c>
      <c r="D61" s="4" t="s">
        <v>183</v>
      </c>
      <c r="E61" s="12">
        <v>43090</v>
      </c>
      <c r="F61" s="12" t="s">
        <v>184</v>
      </c>
      <c r="G61" s="13" t="s">
        <v>185</v>
      </c>
      <c r="H61" s="13"/>
      <c r="I61" s="118"/>
      <c r="J61" s="80"/>
      <c r="K61" s="52"/>
      <c r="L61" s="13">
        <v>9660</v>
      </c>
      <c r="M61" s="1" t="s">
        <v>145</v>
      </c>
    </row>
    <row r="62" spans="1:13" ht="210" x14ac:dyDescent="0.25">
      <c r="A62" s="9">
        <v>57</v>
      </c>
      <c r="B62" s="8" t="s">
        <v>187</v>
      </c>
      <c r="C62" s="25">
        <v>12883390150</v>
      </c>
      <c r="D62" s="4" t="s">
        <v>388</v>
      </c>
      <c r="E62" s="47" t="s">
        <v>389</v>
      </c>
      <c r="F62" s="12" t="s">
        <v>188</v>
      </c>
      <c r="G62" s="13">
        <f>342000+15000+12000</f>
        <v>369000</v>
      </c>
      <c r="H62" s="41"/>
      <c r="I62" s="113"/>
      <c r="J62" s="80"/>
      <c r="K62" s="52"/>
      <c r="L62" s="58">
        <f>15000+29700+45000</f>
        <v>89700</v>
      </c>
      <c r="M62" s="36" t="s">
        <v>144</v>
      </c>
    </row>
    <row r="63" spans="1:13" ht="80.099999999999994" customHeight="1" x14ac:dyDescent="0.25">
      <c r="A63" s="9">
        <v>58</v>
      </c>
      <c r="B63" s="8" t="s">
        <v>189</v>
      </c>
      <c r="C63" s="25" t="s">
        <v>190</v>
      </c>
      <c r="D63" s="4" t="s">
        <v>191</v>
      </c>
      <c r="E63" s="12">
        <v>43202</v>
      </c>
      <c r="F63" s="12" t="s">
        <v>192</v>
      </c>
      <c r="G63" s="41" t="s">
        <v>193</v>
      </c>
      <c r="H63" s="41"/>
      <c r="I63" s="113"/>
      <c r="J63" s="80"/>
      <c r="K63" s="52"/>
      <c r="L63" s="13">
        <f>4420+4420</f>
        <v>8840</v>
      </c>
      <c r="M63" s="1" t="s">
        <v>145</v>
      </c>
    </row>
    <row r="64" spans="1:13" ht="80.099999999999994" customHeight="1" x14ac:dyDescent="0.25">
      <c r="A64" s="9">
        <v>59</v>
      </c>
      <c r="B64" s="8" t="s">
        <v>28</v>
      </c>
      <c r="C64" s="14">
        <v>7583180968</v>
      </c>
      <c r="D64" s="30" t="s">
        <v>27</v>
      </c>
      <c r="E64" s="32">
        <v>43223</v>
      </c>
      <c r="F64" s="3" t="s">
        <v>194</v>
      </c>
      <c r="G64" s="68" t="s">
        <v>195</v>
      </c>
      <c r="H64" s="68" t="s">
        <v>387</v>
      </c>
      <c r="I64" s="106">
        <v>44047</v>
      </c>
      <c r="J64" s="80" t="s">
        <v>382</v>
      </c>
      <c r="K64" s="52">
        <v>9519.4</v>
      </c>
      <c r="L64" s="64">
        <f>48679.56+19706.53+6412.8+9519.4</f>
        <v>84318.29</v>
      </c>
      <c r="M64" s="1" t="s">
        <v>145</v>
      </c>
    </row>
    <row r="65" spans="1:13" ht="120" x14ac:dyDescent="0.25">
      <c r="A65" s="9">
        <v>60</v>
      </c>
      <c r="B65" s="8" t="s">
        <v>124</v>
      </c>
      <c r="C65" s="25">
        <v>3380410104</v>
      </c>
      <c r="D65" s="4" t="s">
        <v>196</v>
      </c>
      <c r="E65" s="31">
        <v>43257</v>
      </c>
      <c r="F65" s="12" t="s">
        <v>197</v>
      </c>
      <c r="G65" s="67" t="s">
        <v>235</v>
      </c>
      <c r="H65" s="67"/>
      <c r="I65" s="118"/>
      <c r="J65" s="80"/>
      <c r="K65" s="52"/>
      <c r="L65" s="64">
        <f>5000+15000+5000+5000+15000</f>
        <v>45000</v>
      </c>
      <c r="M65" s="36" t="s">
        <v>145</v>
      </c>
    </row>
    <row r="66" spans="1:13" ht="80.099999999999994" customHeight="1" x14ac:dyDescent="0.25">
      <c r="A66" s="9">
        <v>61</v>
      </c>
      <c r="B66" s="8" t="s">
        <v>210</v>
      </c>
      <c r="C66" s="25" t="s">
        <v>170</v>
      </c>
      <c r="D66" s="4" t="s">
        <v>201</v>
      </c>
      <c r="E66" s="12">
        <v>43257</v>
      </c>
      <c r="F66" s="12" t="s">
        <v>202</v>
      </c>
      <c r="G66" s="39">
        <v>13000</v>
      </c>
      <c r="H66" s="39"/>
      <c r="I66" s="116"/>
      <c r="J66" s="80"/>
      <c r="K66" s="52"/>
      <c r="L66" s="13">
        <f>5200+7800</f>
        <v>13000</v>
      </c>
      <c r="M66" s="1" t="s">
        <v>145</v>
      </c>
    </row>
    <row r="67" spans="1:13" ht="80.099999999999994" customHeight="1" x14ac:dyDescent="0.25">
      <c r="A67" s="9">
        <v>62</v>
      </c>
      <c r="B67" s="8" t="s">
        <v>361</v>
      </c>
      <c r="C67" s="25" t="s">
        <v>203</v>
      </c>
      <c r="D67" s="4" t="s">
        <v>204</v>
      </c>
      <c r="E67" s="34">
        <v>43283</v>
      </c>
      <c r="F67" s="12" t="s">
        <v>205</v>
      </c>
      <c r="G67" s="84" t="s">
        <v>206</v>
      </c>
      <c r="H67" s="84" t="s">
        <v>411</v>
      </c>
      <c r="I67" s="47">
        <v>44075</v>
      </c>
      <c r="J67" s="80" t="s">
        <v>382</v>
      </c>
      <c r="K67" s="52">
        <f>2114.11+2261.27+2384.39+2839.34+1837.49+8950.7+1837.49+8950.7+14336.87+10094.98+2072.41+16169.74+8.04+39.16+62.72+19254.97+12021.13+2467.83+5.13+34.03+8.59+41.86+67.04+1965.4+9573.74+15334.83</f>
        <v>134733.96000000002</v>
      </c>
      <c r="L67" s="58">
        <f>9618.34+40721.99+8359.85+40721.99+9618.34+8359.85+4809.17+65898.18+20361+4179.93+9618.34+40721.99+8353.85+40721.99+8359.85+61899.46+8359.85+40721.99+49959.23+40721.99+8359.85+45549.28+9618.34+9618.34+40721.99+8359.85+68765.89+9618.34+9618.34+8359.85+40721.99+38478.3+96653.03+66791.25+9618.34+1837.49+8950.7+1965.4+9573.74+10094.98+2072.41+2467.83+12021.13+10.2+11.74+49.69+8.04+9.25+39.16+10094.98+2072.41+12021.13+2467.83+1965.4+9573.74+2114.11+2261.27+2384.39+2839.34+1837.49+8950.7+1837.49+8950.7+14336.87+10094.98+2072.41+16169.74+8.04+39.16+62.72+19254.97+12021.13+2467.83+5.13+34.03+8.59+41.86+67.04+1965.4+9573.74+15334.83</f>
        <v>1214981.3699999994</v>
      </c>
      <c r="M67" s="36" t="s">
        <v>144</v>
      </c>
    </row>
    <row r="68" spans="1:13" ht="80.099999999999994" customHeight="1" x14ac:dyDescent="0.25">
      <c r="A68" s="9">
        <v>63</v>
      </c>
      <c r="B68" s="8" t="s">
        <v>207</v>
      </c>
      <c r="C68" s="25" t="s">
        <v>208</v>
      </c>
      <c r="D68" s="4" t="s">
        <v>209</v>
      </c>
      <c r="E68" s="34">
        <v>43276</v>
      </c>
      <c r="F68" s="12" t="s">
        <v>232</v>
      </c>
      <c r="G68" s="84">
        <f>138149.13+11800</f>
        <v>149949.13</v>
      </c>
      <c r="H68" s="84"/>
      <c r="I68" s="47"/>
      <c r="J68" s="80"/>
      <c r="K68" s="52"/>
      <c r="L68" s="13">
        <f>27491.68+110657.45+11800</f>
        <v>149949.13</v>
      </c>
      <c r="M68" s="1" t="s">
        <v>145</v>
      </c>
    </row>
    <row r="69" spans="1:13" ht="80.099999999999994" customHeight="1" x14ac:dyDescent="0.25">
      <c r="A69" s="9">
        <v>64</v>
      </c>
      <c r="B69" s="8" t="s">
        <v>112</v>
      </c>
      <c r="C69" s="14">
        <v>3301630962</v>
      </c>
      <c r="D69" s="60" t="s">
        <v>211</v>
      </c>
      <c r="E69" s="31">
        <v>43312</v>
      </c>
      <c r="F69" s="61"/>
      <c r="G69" s="49" t="s">
        <v>212</v>
      </c>
      <c r="H69" s="49"/>
      <c r="I69" s="98"/>
      <c r="J69" s="80"/>
      <c r="K69" s="52"/>
      <c r="L69" s="13">
        <v>3206.4</v>
      </c>
      <c r="M69" s="1" t="s">
        <v>145</v>
      </c>
    </row>
    <row r="70" spans="1:13" ht="80.099999999999994" customHeight="1" x14ac:dyDescent="0.25">
      <c r="A70" s="9">
        <v>65</v>
      </c>
      <c r="B70" s="8" t="s">
        <v>214</v>
      </c>
      <c r="C70" s="25" t="s">
        <v>215</v>
      </c>
      <c r="D70" s="28" t="s">
        <v>216</v>
      </c>
      <c r="E70" s="31">
        <v>43369</v>
      </c>
      <c r="F70" s="63" t="s">
        <v>218</v>
      </c>
      <c r="G70" s="13" t="s">
        <v>217</v>
      </c>
      <c r="H70" s="13"/>
      <c r="I70" s="118"/>
      <c r="J70" s="80"/>
      <c r="K70" s="52"/>
      <c r="L70" s="13">
        <f>8400+8400+7500+7500</f>
        <v>31800</v>
      </c>
      <c r="M70" s="36" t="s">
        <v>144</v>
      </c>
    </row>
    <row r="71" spans="1:13" ht="80.099999999999994" customHeight="1" x14ac:dyDescent="0.25">
      <c r="A71" s="9">
        <v>66</v>
      </c>
      <c r="B71" s="8" t="s">
        <v>279</v>
      </c>
      <c r="C71" s="25" t="s">
        <v>228</v>
      </c>
      <c r="D71" s="4" t="s">
        <v>227</v>
      </c>
      <c r="E71" s="12">
        <v>43347</v>
      </c>
      <c r="F71" s="12" t="s">
        <v>230</v>
      </c>
      <c r="G71" s="66" t="s">
        <v>229</v>
      </c>
      <c r="H71" s="66"/>
      <c r="I71" s="118"/>
      <c r="J71" s="52"/>
      <c r="K71" s="52">
        <v>660</v>
      </c>
      <c r="L71" s="13">
        <f>26.38+130.09+535.33+660+660+660+660+130.09+660+660+660</f>
        <v>5441.89</v>
      </c>
      <c r="M71" s="36" t="s">
        <v>144</v>
      </c>
    </row>
    <row r="72" spans="1:13" ht="80.099999999999994" customHeight="1" x14ac:dyDescent="0.25">
      <c r="A72" s="9">
        <v>67</v>
      </c>
      <c r="B72" s="8" t="s">
        <v>219</v>
      </c>
      <c r="C72" s="25">
        <v>10157530964</v>
      </c>
      <c r="D72" s="4" t="s">
        <v>58</v>
      </c>
      <c r="E72" s="12" t="s">
        <v>312</v>
      </c>
      <c r="F72" s="47" t="s">
        <v>320</v>
      </c>
      <c r="G72" s="62">
        <f>19400+1616+808</f>
        <v>21824</v>
      </c>
      <c r="H72" s="62"/>
      <c r="I72" s="114"/>
      <c r="J72" s="80"/>
      <c r="K72" s="52"/>
      <c r="L72" s="29">
        <f>1617+1617+1617+1617+1617+1617+1617+1617+3234+3234+1617+888</f>
        <v>21909</v>
      </c>
      <c r="M72" s="1" t="s">
        <v>145</v>
      </c>
    </row>
    <row r="73" spans="1:13" ht="80.099999999999994" customHeight="1" x14ac:dyDescent="0.25">
      <c r="A73" s="9">
        <v>68</v>
      </c>
      <c r="B73" s="8" t="s">
        <v>222</v>
      </c>
      <c r="C73" s="14"/>
      <c r="D73" s="4" t="s">
        <v>223</v>
      </c>
      <c r="E73" s="31">
        <v>43424</v>
      </c>
      <c r="F73" s="12" t="s">
        <v>224</v>
      </c>
      <c r="G73" s="65" t="s">
        <v>225</v>
      </c>
      <c r="H73" s="65"/>
      <c r="I73" s="121"/>
      <c r="J73" s="80"/>
      <c r="K73" s="52"/>
      <c r="L73" s="29">
        <f>8000+8000</f>
        <v>16000</v>
      </c>
      <c r="M73" s="1" t="s">
        <v>144</v>
      </c>
    </row>
    <row r="74" spans="1:13" ht="80.099999999999994" customHeight="1" x14ac:dyDescent="0.25">
      <c r="A74" s="9">
        <v>69</v>
      </c>
      <c r="B74" s="8" t="s">
        <v>34</v>
      </c>
      <c r="C74" s="14">
        <v>830660155</v>
      </c>
      <c r="D74" s="4" t="s">
        <v>45</v>
      </c>
      <c r="E74" s="3">
        <v>43447</v>
      </c>
      <c r="F74" s="3" t="s">
        <v>233</v>
      </c>
      <c r="G74" s="4" t="s">
        <v>37</v>
      </c>
      <c r="H74" s="4"/>
      <c r="I74" s="47"/>
      <c r="J74" s="80"/>
      <c r="K74" s="52"/>
      <c r="L74" s="13">
        <f>5819+5759</f>
        <v>11578</v>
      </c>
      <c r="M74" s="36" t="s">
        <v>145</v>
      </c>
    </row>
    <row r="75" spans="1:13" ht="80.099999999999994" customHeight="1" x14ac:dyDescent="0.25">
      <c r="A75" s="9">
        <v>70</v>
      </c>
      <c r="B75" s="8" t="s">
        <v>237</v>
      </c>
      <c r="C75" s="14"/>
      <c r="D75" s="4" t="s">
        <v>238</v>
      </c>
      <c r="E75" s="31">
        <v>43474</v>
      </c>
      <c r="F75" s="47" t="s">
        <v>239</v>
      </c>
      <c r="G75" s="65" t="s">
        <v>240</v>
      </c>
      <c r="H75" s="65"/>
      <c r="I75" s="47"/>
      <c r="J75" s="80"/>
      <c r="K75" s="52"/>
      <c r="L75" s="13">
        <v>28000</v>
      </c>
      <c r="M75" s="1" t="s">
        <v>145</v>
      </c>
    </row>
    <row r="76" spans="1:13" ht="80.099999999999994" customHeight="1" x14ac:dyDescent="0.25">
      <c r="A76" s="9">
        <v>71</v>
      </c>
      <c r="B76" s="8" t="s">
        <v>241</v>
      </c>
      <c r="C76" s="25" t="s">
        <v>242</v>
      </c>
      <c r="D76" s="4" t="s">
        <v>141</v>
      </c>
      <c r="E76" s="31">
        <v>43432</v>
      </c>
      <c r="F76" s="47" t="s">
        <v>243</v>
      </c>
      <c r="G76" s="39" t="s">
        <v>262</v>
      </c>
      <c r="H76" s="39"/>
      <c r="I76" s="116"/>
      <c r="J76" s="80"/>
      <c r="K76" s="52"/>
      <c r="L76" s="13">
        <v>8344.66</v>
      </c>
      <c r="M76" s="1" t="s">
        <v>145</v>
      </c>
    </row>
    <row r="77" spans="1:13" ht="80.099999999999994" customHeight="1" x14ac:dyDescent="0.25">
      <c r="A77" s="9">
        <v>72</v>
      </c>
      <c r="B77" s="8" t="s">
        <v>260</v>
      </c>
      <c r="C77" s="25" t="s">
        <v>244</v>
      </c>
      <c r="D77" s="4" t="s">
        <v>245</v>
      </c>
      <c r="E77" s="31">
        <v>43440</v>
      </c>
      <c r="F77" s="47" t="s">
        <v>246</v>
      </c>
      <c r="G77" s="65" t="s">
        <v>247</v>
      </c>
      <c r="H77" s="65"/>
      <c r="I77" s="121"/>
      <c r="J77" s="80"/>
      <c r="K77" s="52"/>
      <c r="L77" s="13">
        <v>5290.56</v>
      </c>
      <c r="M77" s="1" t="s">
        <v>145</v>
      </c>
    </row>
    <row r="78" spans="1:13" ht="80.099999999999994" customHeight="1" x14ac:dyDescent="0.25">
      <c r="A78" s="9">
        <v>73</v>
      </c>
      <c r="B78" s="8" t="s">
        <v>210</v>
      </c>
      <c r="C78" s="25" t="s">
        <v>170</v>
      </c>
      <c r="D78" s="4" t="s">
        <v>248</v>
      </c>
      <c r="E78" s="12">
        <v>43480</v>
      </c>
      <c r="F78" s="12" t="s">
        <v>263</v>
      </c>
      <c r="G78" s="39">
        <v>20000</v>
      </c>
      <c r="H78" s="39"/>
      <c r="I78" s="116"/>
      <c r="J78" s="80"/>
      <c r="K78" s="52"/>
      <c r="L78" s="13">
        <f>10000+10000</f>
        <v>20000</v>
      </c>
      <c r="M78" s="36" t="s">
        <v>145</v>
      </c>
    </row>
    <row r="79" spans="1:13" ht="80.099999999999994" customHeight="1" x14ac:dyDescent="0.25">
      <c r="A79" s="9">
        <v>74</v>
      </c>
      <c r="B79" s="8" t="s">
        <v>210</v>
      </c>
      <c r="C79" s="25" t="s">
        <v>170</v>
      </c>
      <c r="D79" s="4" t="s">
        <v>261</v>
      </c>
      <c r="E79" s="12">
        <v>43505</v>
      </c>
      <c r="F79" s="12" t="s">
        <v>264</v>
      </c>
      <c r="G79" s="39">
        <v>20000</v>
      </c>
      <c r="H79" s="39"/>
      <c r="I79" s="116"/>
      <c r="J79" s="80"/>
      <c r="K79" s="52"/>
      <c r="L79" s="13">
        <f>5000+5000+5000+5000</f>
        <v>20000</v>
      </c>
      <c r="M79" s="36" t="s">
        <v>145</v>
      </c>
    </row>
    <row r="80" spans="1:13" ht="129.75" customHeight="1" x14ac:dyDescent="0.25">
      <c r="A80" s="9">
        <v>75</v>
      </c>
      <c r="B80" s="8" t="s">
        <v>10</v>
      </c>
      <c r="C80" s="14">
        <v>3049560166</v>
      </c>
      <c r="D80" s="5" t="s">
        <v>250</v>
      </c>
      <c r="E80" s="3">
        <v>43454</v>
      </c>
      <c r="F80" s="4" t="s">
        <v>249</v>
      </c>
      <c r="G80" s="5" t="s">
        <v>251</v>
      </c>
      <c r="H80" s="68"/>
      <c r="I80" s="106"/>
      <c r="J80" s="80"/>
      <c r="K80" s="52"/>
      <c r="L80" s="13">
        <f>8800+7400+1400+3000+1000+13200</f>
        <v>34800</v>
      </c>
      <c r="M80" s="36" t="s">
        <v>144</v>
      </c>
    </row>
    <row r="81" spans="1:13" ht="80.099999999999994" customHeight="1" x14ac:dyDescent="0.25">
      <c r="A81" s="9">
        <v>76</v>
      </c>
      <c r="B81" s="8" t="s">
        <v>252</v>
      </c>
      <c r="C81" s="14" t="s">
        <v>253</v>
      </c>
      <c r="D81" s="5" t="s">
        <v>254</v>
      </c>
      <c r="E81" s="24">
        <v>43502</v>
      </c>
      <c r="F81" s="4" t="s">
        <v>255</v>
      </c>
      <c r="G81" s="86">
        <v>937.5</v>
      </c>
      <c r="H81" s="40"/>
      <c r="I81" s="118"/>
      <c r="J81" s="80"/>
      <c r="K81" s="52"/>
      <c r="L81" s="13">
        <v>750</v>
      </c>
      <c r="M81" s="1" t="s">
        <v>145</v>
      </c>
    </row>
    <row r="82" spans="1:13" ht="80.099999999999994" customHeight="1" x14ac:dyDescent="0.25">
      <c r="A82" s="9">
        <v>77</v>
      </c>
      <c r="B82" s="8" t="s">
        <v>256</v>
      </c>
      <c r="C82" s="14">
        <v>12735620150</v>
      </c>
      <c r="D82" s="5" t="s">
        <v>257</v>
      </c>
      <c r="E82" s="3">
        <v>43522</v>
      </c>
      <c r="F82" s="4" t="s">
        <v>258</v>
      </c>
      <c r="G82" s="5" t="s">
        <v>259</v>
      </c>
      <c r="H82" s="40"/>
      <c r="I82" s="118"/>
      <c r="J82" s="80"/>
      <c r="K82" s="52"/>
      <c r="L82" s="13">
        <v>2312.84</v>
      </c>
      <c r="M82" s="1" t="s">
        <v>144</v>
      </c>
    </row>
    <row r="83" spans="1:13" ht="80.099999999999994" customHeight="1" x14ac:dyDescent="0.25">
      <c r="A83" s="9">
        <v>78</v>
      </c>
      <c r="B83" s="8" t="s">
        <v>173</v>
      </c>
      <c r="C83" s="25">
        <v>7931520964</v>
      </c>
      <c r="D83" s="4" t="s">
        <v>174</v>
      </c>
      <c r="E83" s="12" t="s">
        <v>265</v>
      </c>
      <c r="F83" s="12" t="s">
        <v>266</v>
      </c>
      <c r="G83" s="40" t="s">
        <v>176</v>
      </c>
      <c r="H83" s="40"/>
      <c r="I83" s="118"/>
      <c r="J83" s="80"/>
      <c r="K83" s="52"/>
      <c r="L83" s="58">
        <f>2391.5+1906+2122+1909+2360+2633+1866+1850+1942.5+2051+1328.5+1270+1287.5+1322+1330+1297+1322+1320.5+1336.5+1259+1306+1339.5+1316+1258.5</f>
        <v>39324</v>
      </c>
      <c r="M83" s="1" t="s">
        <v>144</v>
      </c>
    </row>
    <row r="84" spans="1:13" ht="80.099999999999994" customHeight="1" x14ac:dyDescent="0.25">
      <c r="A84" s="9">
        <v>79</v>
      </c>
      <c r="B84" s="8" t="s">
        <v>267</v>
      </c>
      <c r="C84" s="14" t="s">
        <v>268</v>
      </c>
      <c r="D84" s="5" t="s">
        <v>269</v>
      </c>
      <c r="E84" s="24">
        <v>43571</v>
      </c>
      <c r="F84" s="4" t="s">
        <v>270</v>
      </c>
      <c r="G84" s="86" t="s">
        <v>271</v>
      </c>
      <c r="H84" s="40"/>
      <c r="I84" s="118"/>
      <c r="J84" s="80"/>
      <c r="K84" s="52"/>
      <c r="L84" s="13">
        <v>6000</v>
      </c>
      <c r="M84" s="36" t="s">
        <v>145</v>
      </c>
    </row>
    <row r="85" spans="1:13" ht="80.099999999999994" customHeight="1" x14ac:dyDescent="0.25">
      <c r="A85" s="9">
        <v>80</v>
      </c>
      <c r="B85" s="8" t="s">
        <v>272</v>
      </c>
      <c r="C85" s="14" t="s">
        <v>273</v>
      </c>
      <c r="D85" s="5" t="s">
        <v>269</v>
      </c>
      <c r="E85" s="3">
        <v>43571</v>
      </c>
      <c r="F85" s="4" t="s">
        <v>270</v>
      </c>
      <c r="G85" s="5" t="s">
        <v>271</v>
      </c>
      <c r="H85" s="5"/>
      <c r="I85" s="38"/>
      <c r="J85" s="80"/>
      <c r="K85" s="52"/>
      <c r="L85" s="13">
        <v>5116.72</v>
      </c>
      <c r="M85" s="36" t="s">
        <v>145</v>
      </c>
    </row>
    <row r="86" spans="1:13" ht="80.099999999999994" customHeight="1" x14ac:dyDescent="0.25">
      <c r="A86" s="9">
        <v>81</v>
      </c>
      <c r="B86" s="8" t="s">
        <v>278</v>
      </c>
      <c r="C86" s="25" t="s">
        <v>274</v>
      </c>
      <c r="D86" s="5" t="s">
        <v>275</v>
      </c>
      <c r="E86" s="3">
        <v>43600</v>
      </c>
      <c r="F86" s="4" t="s">
        <v>276</v>
      </c>
      <c r="G86" s="5" t="s">
        <v>277</v>
      </c>
      <c r="H86" s="5"/>
      <c r="I86" s="38"/>
      <c r="J86" s="80"/>
      <c r="K86" s="52"/>
      <c r="L86" s="13"/>
      <c r="M86" s="36" t="s">
        <v>144</v>
      </c>
    </row>
    <row r="87" spans="1:13" ht="80.25" customHeight="1" x14ac:dyDescent="0.25">
      <c r="A87" s="9">
        <v>82</v>
      </c>
      <c r="B87" s="8" t="s">
        <v>283</v>
      </c>
      <c r="C87" s="25" t="s">
        <v>286</v>
      </c>
      <c r="D87" s="5" t="s">
        <v>284</v>
      </c>
      <c r="E87" s="3">
        <v>43451</v>
      </c>
      <c r="F87" s="4"/>
      <c r="G87" s="5" t="s">
        <v>285</v>
      </c>
      <c r="H87" s="5"/>
      <c r="I87" s="38"/>
      <c r="J87" s="80"/>
      <c r="K87" s="52"/>
      <c r="L87" s="13"/>
      <c r="M87" s="36" t="s">
        <v>144</v>
      </c>
    </row>
    <row r="88" spans="1:13" ht="80.25" customHeight="1" x14ac:dyDescent="0.25">
      <c r="A88" s="9">
        <v>83</v>
      </c>
      <c r="B88" s="8" t="s">
        <v>300</v>
      </c>
      <c r="C88" s="25"/>
      <c r="D88" s="5" t="s">
        <v>288</v>
      </c>
      <c r="E88" s="3">
        <v>43643</v>
      </c>
      <c r="F88" s="4" t="s">
        <v>289</v>
      </c>
      <c r="G88" s="4" t="s">
        <v>298</v>
      </c>
      <c r="H88" s="5"/>
      <c r="I88" s="38"/>
      <c r="J88" s="80"/>
      <c r="K88" s="52"/>
      <c r="L88" s="13"/>
      <c r="M88" s="36" t="s">
        <v>144</v>
      </c>
    </row>
    <row r="89" spans="1:13" ht="80.25" customHeight="1" x14ac:dyDescent="0.25">
      <c r="A89" s="9">
        <v>84</v>
      </c>
      <c r="B89" s="8" t="s">
        <v>28</v>
      </c>
      <c r="C89" s="101">
        <v>7583180968</v>
      </c>
      <c r="D89" s="30" t="s">
        <v>290</v>
      </c>
      <c r="E89" s="32">
        <v>43713</v>
      </c>
      <c r="F89" s="47" t="s">
        <v>291</v>
      </c>
      <c r="G89" s="68" t="s">
        <v>292</v>
      </c>
      <c r="H89" s="68"/>
      <c r="I89" s="106"/>
      <c r="J89" s="80"/>
      <c r="K89" s="58">
        <v>2458.2399999999998</v>
      </c>
      <c r="L89" s="64">
        <f>9832.96+2458.24</f>
        <v>12291.199999999999</v>
      </c>
      <c r="M89" s="1" t="s">
        <v>145</v>
      </c>
    </row>
    <row r="90" spans="1:13" ht="120" customHeight="1" x14ac:dyDescent="0.25">
      <c r="A90" s="9">
        <v>85</v>
      </c>
      <c r="B90" s="8" t="s">
        <v>293</v>
      </c>
      <c r="C90" s="102" t="s">
        <v>294</v>
      </c>
      <c r="D90" s="30" t="s">
        <v>295</v>
      </c>
      <c r="E90" s="32">
        <v>43720</v>
      </c>
      <c r="F90" s="47" t="s">
        <v>296</v>
      </c>
      <c r="G90" s="68" t="s">
        <v>297</v>
      </c>
      <c r="H90" s="68"/>
      <c r="I90" s="106"/>
      <c r="J90" s="80"/>
      <c r="K90" s="58"/>
      <c r="L90" s="64">
        <v>13230</v>
      </c>
      <c r="M90" s="36" t="s">
        <v>144</v>
      </c>
    </row>
    <row r="91" spans="1:13" ht="90" customHeight="1" x14ac:dyDescent="0.25">
      <c r="A91" s="9">
        <v>86</v>
      </c>
      <c r="B91" s="8" t="s">
        <v>301</v>
      </c>
      <c r="C91" s="102" t="s">
        <v>302</v>
      </c>
      <c r="D91" s="5" t="s">
        <v>303</v>
      </c>
      <c r="E91" s="32">
        <v>43748</v>
      </c>
      <c r="F91" s="47" t="s">
        <v>304</v>
      </c>
      <c r="G91" s="68" t="s">
        <v>305</v>
      </c>
      <c r="H91" s="68"/>
      <c r="I91" s="106"/>
      <c r="J91" s="80"/>
      <c r="K91" s="58"/>
      <c r="L91" s="64"/>
      <c r="M91" s="36" t="s">
        <v>144</v>
      </c>
    </row>
    <row r="92" spans="1:13" ht="315" x14ac:dyDescent="0.25">
      <c r="A92" s="9">
        <v>87</v>
      </c>
      <c r="B92" s="8" t="s">
        <v>9</v>
      </c>
      <c r="C92" s="15" t="s">
        <v>306</v>
      </c>
      <c r="D92" s="4" t="s">
        <v>307</v>
      </c>
      <c r="E92" s="34">
        <v>43748</v>
      </c>
      <c r="F92" s="47" t="s">
        <v>308</v>
      </c>
      <c r="G92" s="105" t="s">
        <v>309</v>
      </c>
      <c r="H92" s="51"/>
      <c r="I92" s="106"/>
      <c r="J92" s="80"/>
      <c r="K92" s="58"/>
      <c r="L92" s="64">
        <f>131667+7000</f>
        <v>138667</v>
      </c>
      <c r="M92" s="36" t="s">
        <v>144</v>
      </c>
    </row>
    <row r="93" spans="1:13" ht="80.25" customHeight="1" x14ac:dyDescent="0.25">
      <c r="A93" s="9">
        <v>88</v>
      </c>
      <c r="B93" s="8" t="s">
        <v>28</v>
      </c>
      <c r="C93" s="101">
        <v>7583180968</v>
      </c>
      <c r="D93" s="4" t="s">
        <v>310</v>
      </c>
      <c r="E93" s="34">
        <v>43760</v>
      </c>
      <c r="F93" s="47"/>
      <c r="G93" s="105" t="s">
        <v>311</v>
      </c>
      <c r="H93" s="68"/>
      <c r="I93" s="106"/>
      <c r="J93" s="80"/>
      <c r="K93" s="58"/>
      <c r="L93" s="64">
        <f>6904.6+13520.32</f>
        <v>20424.919999999998</v>
      </c>
      <c r="M93" s="1" t="s">
        <v>145</v>
      </c>
    </row>
    <row r="94" spans="1:13" ht="80.25" customHeight="1" x14ac:dyDescent="0.25">
      <c r="A94" s="9">
        <v>89</v>
      </c>
      <c r="B94" s="8" t="s">
        <v>313</v>
      </c>
      <c r="C94" s="101" t="s">
        <v>314</v>
      </c>
      <c r="D94" s="4" t="s">
        <v>315</v>
      </c>
      <c r="E94" s="34">
        <v>43775</v>
      </c>
      <c r="F94" s="47" t="s">
        <v>304</v>
      </c>
      <c r="G94" s="105" t="s">
        <v>316</v>
      </c>
      <c r="H94" s="68"/>
      <c r="I94" s="106"/>
      <c r="J94" s="80"/>
      <c r="K94" s="58"/>
      <c r="L94" s="64">
        <v>761</v>
      </c>
      <c r="M94" s="1" t="s">
        <v>144</v>
      </c>
    </row>
    <row r="95" spans="1:13" ht="80.25" customHeight="1" x14ac:dyDescent="0.25">
      <c r="A95" s="9">
        <v>90</v>
      </c>
      <c r="B95" s="8" t="s">
        <v>28</v>
      </c>
      <c r="C95" s="101">
        <v>7583180968</v>
      </c>
      <c r="D95" s="4" t="s">
        <v>317</v>
      </c>
      <c r="E95" s="34">
        <v>43781</v>
      </c>
      <c r="F95" s="47"/>
      <c r="G95" s="105" t="s">
        <v>318</v>
      </c>
      <c r="H95" s="68"/>
      <c r="I95" s="106"/>
      <c r="J95" s="80"/>
      <c r="K95" s="58"/>
      <c r="L95" s="64">
        <v>7374.72</v>
      </c>
      <c r="M95" s="36" t="s">
        <v>144</v>
      </c>
    </row>
    <row r="96" spans="1:13" ht="80.25" customHeight="1" x14ac:dyDescent="0.25">
      <c r="A96" s="9">
        <v>91</v>
      </c>
      <c r="B96" s="8" t="s">
        <v>28</v>
      </c>
      <c r="C96" s="14">
        <v>7583180968</v>
      </c>
      <c r="D96" s="4" t="s">
        <v>390</v>
      </c>
      <c r="E96" s="34">
        <v>43811</v>
      </c>
      <c r="F96" s="47"/>
      <c r="G96" s="105" t="s">
        <v>391</v>
      </c>
      <c r="H96" s="68"/>
      <c r="I96" s="106"/>
      <c r="J96" s="80"/>
      <c r="K96" s="58"/>
      <c r="L96" s="64"/>
      <c r="M96" s="36" t="s">
        <v>144</v>
      </c>
    </row>
    <row r="97" spans="1:13" ht="80.25" customHeight="1" x14ac:dyDescent="0.25">
      <c r="A97" s="9">
        <v>92</v>
      </c>
      <c r="B97" s="8" t="s">
        <v>10</v>
      </c>
      <c r="C97" s="107">
        <v>3049560166</v>
      </c>
      <c r="D97" s="108" t="s">
        <v>339</v>
      </c>
      <c r="E97" s="34">
        <v>43787</v>
      </c>
      <c r="F97" s="109" t="s">
        <v>319</v>
      </c>
      <c r="G97" s="110">
        <v>12000</v>
      </c>
      <c r="H97" s="68"/>
      <c r="I97" s="106"/>
      <c r="J97" s="80"/>
      <c r="K97" s="58"/>
      <c r="L97" s="64">
        <v>12000</v>
      </c>
      <c r="M97" s="36" t="s">
        <v>145</v>
      </c>
    </row>
    <row r="98" spans="1:13" ht="80.25" customHeight="1" x14ac:dyDescent="0.25">
      <c r="A98" s="9">
        <v>93</v>
      </c>
      <c r="B98" s="8" t="s">
        <v>34</v>
      </c>
      <c r="C98" s="14">
        <v>830660155</v>
      </c>
      <c r="D98" s="4" t="s">
        <v>45</v>
      </c>
      <c r="E98" s="3">
        <v>43802</v>
      </c>
      <c r="F98" s="3" t="s">
        <v>321</v>
      </c>
      <c r="G98" s="4" t="s">
        <v>37</v>
      </c>
      <c r="H98" s="4"/>
      <c r="I98" s="47"/>
      <c r="J98" s="80"/>
      <c r="K98" s="53"/>
      <c r="L98" s="13"/>
      <c r="M98" s="36" t="s">
        <v>144</v>
      </c>
    </row>
    <row r="99" spans="1:13" ht="80.25" customHeight="1" x14ac:dyDescent="0.25">
      <c r="A99" s="9">
        <v>94</v>
      </c>
      <c r="B99" s="7" t="s">
        <v>106</v>
      </c>
      <c r="C99" s="14">
        <v>2309220602</v>
      </c>
      <c r="D99" s="4" t="s">
        <v>322</v>
      </c>
      <c r="E99" s="24">
        <v>43811</v>
      </c>
      <c r="F99" s="47" t="s">
        <v>304</v>
      </c>
      <c r="G99" s="94" t="s">
        <v>323</v>
      </c>
      <c r="H99" s="100"/>
      <c r="I99" s="97"/>
      <c r="J99" s="69"/>
      <c r="K99" s="54"/>
      <c r="L99" s="13"/>
      <c r="M99" s="36" t="s">
        <v>144</v>
      </c>
    </row>
    <row r="100" spans="1:13" ht="80.25" customHeight="1" x14ac:dyDescent="0.25">
      <c r="A100" s="9">
        <v>95</v>
      </c>
      <c r="B100" s="8" t="s">
        <v>124</v>
      </c>
      <c r="C100" s="15">
        <v>3380410104</v>
      </c>
      <c r="D100" s="4" t="s">
        <v>324</v>
      </c>
      <c r="E100" s="3">
        <v>43819</v>
      </c>
      <c r="F100" s="47" t="s">
        <v>325</v>
      </c>
      <c r="G100" s="46" t="s">
        <v>326</v>
      </c>
      <c r="H100" s="100"/>
      <c r="I100" s="97"/>
      <c r="J100" s="69"/>
      <c r="K100" s="54">
        <v>2575</v>
      </c>
      <c r="L100" s="13">
        <f>3500+2575</f>
        <v>6075</v>
      </c>
      <c r="M100" s="36" t="s">
        <v>144</v>
      </c>
    </row>
    <row r="101" spans="1:13" ht="80.25" customHeight="1" x14ac:dyDescent="0.25">
      <c r="A101" s="9">
        <v>96</v>
      </c>
      <c r="B101" s="8" t="s">
        <v>328</v>
      </c>
      <c r="C101" s="15">
        <v>10147540966</v>
      </c>
      <c r="D101" s="4" t="s">
        <v>329</v>
      </c>
      <c r="E101" s="3">
        <v>43819</v>
      </c>
      <c r="F101" s="47" t="s">
        <v>330</v>
      </c>
      <c r="G101" s="46">
        <v>46000</v>
      </c>
      <c r="H101" s="100" t="s">
        <v>384</v>
      </c>
      <c r="I101" s="97">
        <v>44034</v>
      </c>
      <c r="J101" s="69" t="s">
        <v>382</v>
      </c>
      <c r="K101" s="54">
        <v>46000</v>
      </c>
      <c r="L101" s="13">
        <v>46000</v>
      </c>
      <c r="M101" s="36" t="s">
        <v>145</v>
      </c>
    </row>
    <row r="102" spans="1:13" ht="80.25" customHeight="1" x14ac:dyDescent="0.25">
      <c r="A102" s="9">
        <v>97</v>
      </c>
      <c r="B102" s="8" t="s">
        <v>331</v>
      </c>
      <c r="C102" s="15" t="s">
        <v>332</v>
      </c>
      <c r="D102" s="4" t="s">
        <v>333</v>
      </c>
      <c r="E102" s="3">
        <v>43819</v>
      </c>
      <c r="F102" s="47" t="s">
        <v>334</v>
      </c>
      <c r="G102" s="46">
        <v>155011.12</v>
      </c>
      <c r="H102" s="100"/>
      <c r="I102" s="97"/>
      <c r="J102" s="69"/>
      <c r="K102" s="54"/>
      <c r="L102" s="13"/>
      <c r="M102" s="36" t="s">
        <v>144</v>
      </c>
    </row>
    <row r="103" spans="1:13" ht="80.25" customHeight="1" x14ac:dyDescent="0.25">
      <c r="A103" s="9">
        <v>98</v>
      </c>
      <c r="B103" s="132" t="s">
        <v>335</v>
      </c>
      <c r="C103" s="133">
        <v>11229180150</v>
      </c>
      <c r="D103" s="134" t="s">
        <v>392</v>
      </c>
      <c r="E103" s="135" t="s">
        <v>393</v>
      </c>
      <c r="F103" s="136" t="s">
        <v>394</v>
      </c>
      <c r="G103" s="137" t="s">
        <v>395</v>
      </c>
      <c r="H103" s="100"/>
      <c r="I103" s="97"/>
      <c r="J103" s="69"/>
      <c r="K103" s="54">
        <f>166.64+1666.42+1666.42+1666.42</f>
        <v>5165.8999999999996</v>
      </c>
      <c r="L103" s="13">
        <f>4582.66+166.64+1666.42+1666.42+1666.42</f>
        <v>9748.5600000000013</v>
      </c>
      <c r="M103" s="36" t="s">
        <v>144</v>
      </c>
    </row>
    <row r="104" spans="1:13" ht="80.25" customHeight="1" x14ac:dyDescent="0.25">
      <c r="A104" s="9">
        <v>99</v>
      </c>
      <c r="B104" s="8" t="s">
        <v>10</v>
      </c>
      <c r="C104" s="107">
        <v>3049560166</v>
      </c>
      <c r="D104" s="108" t="s">
        <v>338</v>
      </c>
      <c r="E104" s="34">
        <v>43858</v>
      </c>
      <c r="F104" s="109" t="s">
        <v>340</v>
      </c>
      <c r="G104" s="110">
        <v>3000</v>
      </c>
      <c r="H104" s="68"/>
      <c r="I104" s="106"/>
      <c r="J104" s="80"/>
      <c r="K104" s="58"/>
      <c r="L104" s="64">
        <v>3000</v>
      </c>
      <c r="M104" s="36" t="s">
        <v>145</v>
      </c>
    </row>
    <row r="105" spans="1:13" ht="80.25" customHeight="1" x14ac:dyDescent="0.25">
      <c r="A105" s="9">
        <v>100</v>
      </c>
      <c r="B105" s="8" t="s">
        <v>342</v>
      </c>
      <c r="C105" s="15" t="s">
        <v>343</v>
      </c>
      <c r="D105" s="108" t="s">
        <v>344</v>
      </c>
      <c r="E105" s="34">
        <v>43872</v>
      </c>
      <c r="F105" s="36" t="s">
        <v>345</v>
      </c>
      <c r="G105" s="110" t="s">
        <v>346</v>
      </c>
      <c r="H105" s="68"/>
      <c r="I105" s="106"/>
      <c r="J105" s="80"/>
      <c r="K105" s="58"/>
      <c r="L105" s="58">
        <v>1843.68</v>
      </c>
      <c r="M105" s="36" t="s">
        <v>144</v>
      </c>
    </row>
    <row r="106" spans="1:13" ht="80.25" customHeight="1" x14ac:dyDescent="0.25">
      <c r="A106" s="9">
        <v>101</v>
      </c>
      <c r="B106" s="8" t="s">
        <v>210</v>
      </c>
      <c r="C106" s="25" t="s">
        <v>170</v>
      </c>
      <c r="D106" s="4" t="s">
        <v>261</v>
      </c>
      <c r="E106" s="12">
        <v>43880</v>
      </c>
      <c r="F106" s="12" t="s">
        <v>348</v>
      </c>
      <c r="G106" s="39">
        <v>38000</v>
      </c>
      <c r="H106" s="39"/>
      <c r="I106" s="116"/>
      <c r="J106" s="80"/>
      <c r="K106" s="58">
        <v>4750</v>
      </c>
      <c r="L106" s="13">
        <f>4750+4750</f>
        <v>9500</v>
      </c>
      <c r="M106" s="36" t="s">
        <v>144</v>
      </c>
    </row>
    <row r="107" spans="1:13" ht="80.25" customHeight="1" x14ac:dyDescent="0.25">
      <c r="A107" s="9">
        <v>102</v>
      </c>
      <c r="B107" s="8" t="s">
        <v>342</v>
      </c>
      <c r="C107" s="15" t="s">
        <v>343</v>
      </c>
      <c r="D107" s="4" t="s">
        <v>349</v>
      </c>
      <c r="E107" s="12">
        <v>43899</v>
      </c>
      <c r="F107" s="12" t="s">
        <v>350</v>
      </c>
      <c r="G107" s="123" t="s">
        <v>351</v>
      </c>
      <c r="H107" s="39"/>
      <c r="I107" s="116"/>
      <c r="J107" s="80"/>
      <c r="K107" s="58"/>
      <c r="L107" s="13"/>
      <c r="M107" s="36" t="s">
        <v>144</v>
      </c>
    </row>
    <row r="108" spans="1:13" ht="80.25" customHeight="1" x14ac:dyDescent="0.25">
      <c r="A108" s="9">
        <v>103</v>
      </c>
      <c r="B108" s="8" t="s">
        <v>160</v>
      </c>
      <c r="C108" s="15" t="s">
        <v>161</v>
      </c>
      <c r="D108" s="4" t="s">
        <v>352</v>
      </c>
      <c r="E108" s="125" t="s">
        <v>355</v>
      </c>
      <c r="F108" s="1" t="s">
        <v>353</v>
      </c>
      <c r="G108" s="4" t="s">
        <v>354</v>
      </c>
      <c r="H108" s="39" t="s">
        <v>409</v>
      </c>
      <c r="I108" s="116">
        <v>44075</v>
      </c>
      <c r="J108" s="80" t="s">
        <v>382</v>
      </c>
      <c r="K108" s="58">
        <v>16032</v>
      </c>
      <c r="L108" s="13">
        <v>16032</v>
      </c>
      <c r="M108" s="36" t="s">
        <v>144</v>
      </c>
    </row>
    <row r="109" spans="1:13" ht="80.25" customHeight="1" x14ac:dyDescent="0.25">
      <c r="A109" s="9">
        <v>104</v>
      </c>
      <c r="B109" s="42" t="s">
        <v>356</v>
      </c>
      <c r="C109" s="15" t="s">
        <v>357</v>
      </c>
      <c r="D109" s="4" t="s">
        <v>358</v>
      </c>
      <c r="E109" s="125">
        <v>43937</v>
      </c>
      <c r="F109" s="1" t="s">
        <v>359</v>
      </c>
      <c r="G109" s="4" t="s">
        <v>360</v>
      </c>
      <c r="H109" s="39"/>
      <c r="I109" s="116"/>
      <c r="J109" s="80"/>
      <c r="K109" s="58"/>
      <c r="L109" s="13"/>
      <c r="M109" s="36" t="s">
        <v>144</v>
      </c>
    </row>
    <row r="110" spans="1:13" s="126" customFormat="1" ht="80.25" customHeight="1" x14ac:dyDescent="0.25">
      <c r="A110" s="9">
        <v>105</v>
      </c>
      <c r="B110" s="8" t="s">
        <v>363</v>
      </c>
      <c r="C110" s="15">
        <v>12265560016</v>
      </c>
      <c r="D110" s="4" t="s">
        <v>364</v>
      </c>
      <c r="E110" s="125">
        <v>44025</v>
      </c>
      <c r="F110" s="1" t="s">
        <v>365</v>
      </c>
      <c r="G110" s="4" t="s">
        <v>366</v>
      </c>
      <c r="H110" s="39"/>
      <c r="I110" s="116"/>
      <c r="J110" s="80"/>
      <c r="K110" s="58"/>
      <c r="L110" s="13"/>
      <c r="M110" s="36" t="s">
        <v>144</v>
      </c>
    </row>
    <row r="111" spans="1:13" s="126" customFormat="1" ht="80.25" customHeight="1" x14ac:dyDescent="0.25">
      <c r="A111" s="9">
        <v>106</v>
      </c>
      <c r="B111" s="8" t="s">
        <v>367</v>
      </c>
      <c r="C111" s="15" t="s">
        <v>87</v>
      </c>
      <c r="D111" s="4" t="s">
        <v>368</v>
      </c>
      <c r="E111" s="125">
        <v>44035</v>
      </c>
      <c r="F111" s="1" t="s">
        <v>369</v>
      </c>
      <c r="G111" s="127" t="s">
        <v>370</v>
      </c>
      <c r="H111" s="39"/>
      <c r="I111" s="116"/>
      <c r="J111" s="80"/>
      <c r="K111" s="58">
        <v>2137.6</v>
      </c>
      <c r="L111" s="13">
        <v>2137.6</v>
      </c>
      <c r="M111" s="36" t="s">
        <v>145</v>
      </c>
    </row>
    <row r="112" spans="1:13" ht="80.25" customHeight="1" x14ac:dyDescent="0.25">
      <c r="A112" s="9">
        <v>107</v>
      </c>
      <c r="B112" s="8" t="s">
        <v>396</v>
      </c>
      <c r="C112" s="15">
        <v>13278150159</v>
      </c>
      <c r="D112" s="4" t="s">
        <v>397</v>
      </c>
      <c r="E112" s="125">
        <v>44105</v>
      </c>
      <c r="F112" s="1" t="s">
        <v>398</v>
      </c>
      <c r="G112" s="127" t="s">
        <v>399</v>
      </c>
      <c r="H112" s="39"/>
      <c r="I112" s="116"/>
      <c r="J112" s="80"/>
      <c r="K112" s="58"/>
      <c r="L112" s="13"/>
      <c r="M112" s="36" t="s">
        <v>144</v>
      </c>
    </row>
    <row r="113" spans="1:13" ht="80.25" customHeight="1" x14ac:dyDescent="0.25">
      <c r="A113" s="9">
        <v>108</v>
      </c>
      <c r="B113" s="8" t="s">
        <v>400</v>
      </c>
      <c r="C113" s="25" t="s">
        <v>401</v>
      </c>
      <c r="D113" s="4" t="s">
        <v>402</v>
      </c>
      <c r="E113" s="12">
        <v>44105</v>
      </c>
      <c r="F113" s="12" t="s">
        <v>110</v>
      </c>
      <c r="G113" s="83" t="s">
        <v>403</v>
      </c>
      <c r="H113" s="83"/>
      <c r="I113" s="99"/>
      <c r="J113" s="80"/>
      <c r="K113" s="29"/>
      <c r="L113" s="29"/>
      <c r="M113" s="36" t="s">
        <v>144</v>
      </c>
    </row>
    <row r="114" spans="1:13" ht="80.25" customHeight="1" x14ac:dyDescent="0.25">
      <c r="A114" s="9">
        <v>109</v>
      </c>
      <c r="B114" s="8" t="s">
        <v>404</v>
      </c>
      <c r="C114" s="25" t="s">
        <v>405</v>
      </c>
      <c r="D114" s="4" t="s">
        <v>406</v>
      </c>
      <c r="E114" s="12">
        <v>44106</v>
      </c>
      <c r="F114" s="1" t="s">
        <v>407</v>
      </c>
      <c r="G114" s="83" t="s">
        <v>408</v>
      </c>
      <c r="H114" s="83"/>
      <c r="I114" s="99"/>
      <c r="J114" s="80"/>
      <c r="K114" s="29"/>
      <c r="L114" s="29"/>
      <c r="M114" s="36" t="s">
        <v>144</v>
      </c>
    </row>
  </sheetData>
  <autoFilter ref="B5:M114" xr:uid="{3AC4AC86-AE28-44AE-806C-B5AC83D566B6}"/>
  <pageMargins left="0.7" right="0.7" top="0.75" bottom="0.75" header="0.3" footer="0.3"/>
  <pageSetup paperSize="9" orientation="portrait" r:id="rId1"/>
  <ignoredErrors>
    <ignoredError sqref="G15:G16 G20 C86 C31:C32 G31 C34 G35 C36 C38 C39:C40 C44 C46 C48 C50:C51 C54:C56 C57:C58 C61 C66 C67:C68 C70:C71 C76:C79 C90:C92 C94 G73 G75 C102 C105:C109 C111 C113:C1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B1:J9"/>
  <sheetViews>
    <sheetView showGridLines="0" zoomScale="90" zoomScaleNormal="90" workbookViewId="0">
      <pane ySplit="5" topLeftCell="A6" activePane="bottomLeft" state="frozen"/>
      <selection pane="bottomLeft" activeCell="H6" sqref="H6"/>
    </sheetView>
  </sheetViews>
  <sheetFormatPr defaultColWidth="20.7109375" defaultRowHeight="80.25" customHeight="1" x14ac:dyDescent="0.25"/>
  <cols>
    <col min="1" max="1" width="2.140625" customWidth="1"/>
    <col min="2" max="3" width="25.7109375" customWidth="1"/>
    <col min="4" max="4" width="55.85546875" style="10" customWidth="1"/>
    <col min="5" max="5" width="25.7109375" style="9" customWidth="1"/>
    <col min="6" max="6" width="30.7109375" style="9" customWidth="1"/>
    <col min="7" max="7" width="40.7109375" style="26" customWidth="1"/>
    <col min="8" max="8" width="30.7109375" style="20" customWidth="1"/>
    <col min="9" max="9" width="30.7109375" customWidth="1"/>
  </cols>
  <sheetData>
    <row r="1" spans="2:10" ht="15" x14ac:dyDescent="0.25"/>
    <row r="2" spans="2:10" ht="15" x14ac:dyDescent="0.25"/>
    <row r="3" spans="2:10" ht="15" x14ac:dyDescent="0.25">
      <c r="C3" s="16"/>
      <c r="D3" s="16" t="s">
        <v>371</v>
      </c>
    </row>
    <row r="4" spans="2:10" ht="15" x14ac:dyDescent="0.25"/>
    <row r="5" spans="2:10" ht="80.25" customHeight="1" x14ac:dyDescent="0.25">
      <c r="B5" s="6" t="s">
        <v>0</v>
      </c>
      <c r="C5" s="6" t="s">
        <v>81</v>
      </c>
      <c r="D5" s="6" t="s">
        <v>1</v>
      </c>
      <c r="E5" s="6" t="s">
        <v>2</v>
      </c>
      <c r="F5" s="6" t="s">
        <v>25</v>
      </c>
      <c r="G5" s="27" t="s">
        <v>84</v>
      </c>
      <c r="H5" s="21" t="s">
        <v>376</v>
      </c>
      <c r="I5" s="21" t="s">
        <v>377</v>
      </c>
      <c r="J5" s="35" t="s">
        <v>147</v>
      </c>
    </row>
    <row r="6" spans="2:10" ht="80.25" customHeight="1" x14ac:dyDescent="0.25">
      <c r="B6" s="8" t="s">
        <v>154</v>
      </c>
      <c r="C6" s="15" t="s">
        <v>155</v>
      </c>
      <c r="D6" s="4" t="s">
        <v>372</v>
      </c>
      <c r="E6" s="34">
        <v>43067</v>
      </c>
      <c r="F6" s="4" t="s">
        <v>373</v>
      </c>
      <c r="G6" s="37" t="s">
        <v>156</v>
      </c>
      <c r="H6" s="59">
        <f>229230.95-76410.32</f>
        <v>152820.63</v>
      </c>
      <c r="I6" s="59">
        <f>238916.67+142058.74+190487.7+190487.7+190487.7+190487.7+190487.7+133987.1+95243.85+152820.63+152820.63</f>
        <v>1868286.12</v>
      </c>
      <c r="J6" s="36" t="s">
        <v>144</v>
      </c>
    </row>
    <row r="7" spans="2:10" ht="80.25" customHeight="1" x14ac:dyDescent="0.25">
      <c r="I7" s="93"/>
    </row>
    <row r="8" spans="2:10" ht="80.25" customHeight="1" x14ac:dyDescent="0.25">
      <c r="I8" s="93"/>
    </row>
    <row r="9" spans="2:10" ht="80.25" customHeight="1" x14ac:dyDescent="0.25">
      <c r="I9" s="93"/>
    </row>
  </sheetData>
  <autoFilter ref="B5:J6" xr:uid="{0AAD3E39-A2E9-4ADE-835C-EDB621644103}"/>
  <pageMargins left="0.7" right="0.7" top="0.75" bottom="0.75" header="0.3" footer="0.3"/>
  <pageSetup paperSize="9" orientation="portrait" r:id="rId1"/>
  <ignoredErrors>
    <ignoredError sqref="C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Riepilogo Contratti Passivi</vt:lpstr>
      <vt:lpstr>Riepilogo Contratti Attivi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alfonso.demaio@metro4milano.it</dc:creator>
  <cp:lastModifiedBy>Aldonfo De Maio</cp:lastModifiedBy>
  <dcterms:created xsi:type="dcterms:W3CDTF">2016-10-17T11:15:36Z</dcterms:created>
  <dcterms:modified xsi:type="dcterms:W3CDTF">2020-10-05T14:53:14Z</dcterms:modified>
</cp:coreProperties>
</file>