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Docs\Sito M4\PubblicazioniM4\Trasparenza_2019\"/>
    </mc:Choice>
  </mc:AlternateContent>
  <xr:revisionPtr revIDLastSave="0" documentId="13_ncr:1_{6350A94E-817D-44BE-BA10-00BF16343984}" xr6:coauthVersionLast="45" xr6:coauthVersionMax="45" xr10:uidLastSave="{00000000-0000-0000-0000-000000000000}"/>
  <bookViews>
    <workbookView xWindow="-120" yWindow="-120" windowWidth="29040" windowHeight="1572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Passivi'!$B$5:$J$90</definedName>
    <definedName name="_xlnm.Print_Area" localSheetId="0">'Riepilogo Contratti Passivi'!$A$1:$J$90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1" l="1"/>
  <c r="I24" i="1"/>
  <c r="H24" i="1"/>
  <c r="I50" i="1"/>
  <c r="H50" i="1"/>
  <c r="I46" i="1" l="1"/>
  <c r="I72" i="1" l="1"/>
  <c r="H72" i="1"/>
  <c r="I6" i="2" l="1"/>
  <c r="H6" i="2"/>
  <c r="I48" i="1" l="1"/>
  <c r="H48" i="1"/>
  <c r="I18" i="1" l="1"/>
  <c r="I47" i="1"/>
  <c r="I83" i="1"/>
  <c r="H83" i="1"/>
  <c r="I40" i="1"/>
  <c r="I17" i="1"/>
  <c r="I56" i="1" l="1"/>
  <c r="I57" i="1" l="1"/>
  <c r="I79" i="1"/>
  <c r="I71" i="1" l="1"/>
  <c r="I67" i="1" l="1"/>
  <c r="I39" i="1"/>
  <c r="I65" i="1"/>
  <c r="I78" i="1" l="1"/>
  <c r="I34" i="1"/>
  <c r="I33" i="1" l="1"/>
  <c r="I58" i="1" l="1"/>
  <c r="I31" i="1" l="1"/>
  <c r="I70" i="1"/>
  <c r="I49" i="1"/>
  <c r="I44" i="1"/>
  <c r="I42" i="1"/>
  <c r="I21" i="1" l="1"/>
  <c r="I66" i="1" l="1"/>
  <c r="I36" i="1" l="1"/>
  <c r="I7" i="1"/>
  <c r="I54" i="1"/>
  <c r="I26" i="1" l="1"/>
  <c r="I10" i="1" l="1"/>
  <c r="I68" i="1" l="1"/>
  <c r="G68" i="1"/>
  <c r="I55" i="1"/>
  <c r="I63" i="1" l="1"/>
  <c r="I62" i="1" l="1"/>
  <c r="I38" i="1" l="1"/>
  <c r="I27" i="1" l="1"/>
  <c r="I53" i="1" l="1"/>
  <c r="I43" i="1" l="1"/>
  <c r="I35" i="1"/>
  <c r="I28" i="1" l="1"/>
  <c r="I37" i="1" l="1"/>
  <c r="I22" i="1"/>
  <c r="G38" i="1" l="1"/>
  <c r="I23" i="1" l="1"/>
  <c r="I8" i="1" l="1"/>
</calcChain>
</file>

<file path=xl/sharedStrings.xml><?xml version="1.0" encoding="utf-8"?>
<sst xmlns="http://schemas.openxmlformats.org/spreadsheetml/2006/main" count="459" uniqueCount="317">
  <si>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</si>
  <si>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</si>
  <si>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</si>
  <si>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</si>
  <si>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</si>
  <si>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</si>
  <si>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</si>
  <si>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</si>
  <si>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</si>
  <si>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</si>
  <si>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</si>
  <si>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</si>
  <si>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</si>
  <si>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</si>
  <si>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</si>
  <si>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</si>
  <si>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</si>
  <si>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</si>
  <si>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</si>
  <si>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</si>
  <si>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</si>
  <si>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Servizio di espletamento delle procedure espropriative e occupazione temporanea</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</si>
  <si>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</si>
  <si>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</si>
  <si>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</si>
  <si>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</si>
  <si>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</si>
  <si>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</si>
  <si>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</si>
  <si>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</si>
  <si>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</si>
  <si>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</si>
  <si>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</si>
  <si>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</si>
  <si>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</si>
  <si>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</si>
  <si>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</si>
  <si>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</si>
  <si>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</si>
  <si>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</si>
  <si>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</si>
  <si>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</si>
  <si>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</si>
  <si>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</si>
  <si>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</si>
  <si>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</si>
  <si>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</si>
  <si>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</si>
  <si>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</si>
  <si>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</si>
  <si>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</si>
  <si>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</si>
  <si>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</si>
  <si>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</si>
  <si>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</si>
  <si>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</si>
  <si>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</si>
  <si>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</si>
  <si>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</si>
  <si>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</si>
  <si>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</si>
  <si>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</si>
  <si>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</si>
  <si>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</si>
  <si>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</si>
  <si>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</si>
  <si>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</si>
  <si>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</si>
  <si>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</si>
  <si>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</si>
  <si>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</si>
  <si>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163.981,4 €</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</si>
  <si>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</si>
  <si>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</si>
  <si>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</si>
  <si>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</si>
  <si>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</si>
  <si>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</si>
  <si>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</si>
  <si>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</si>
  <si>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</si>
  <si>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</si>
  <si>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</si>
  <si>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</si>
  <si>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</si>
  <si>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</si>
  <si>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</si>
  <si>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AVV.TO FRANCO SCARPELLI</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</si>
  <si>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</si>
  <si>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</si>
  <si>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</si>
  <si>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</si>
  <si>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</si>
  <si>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</si>
  <si>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</si>
  <si>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</si>
  <si>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</si>
  <si>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</si>
  <si>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</si>
  <si>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36 mesi dalla sosttoscrizione (dal 26/04/2017 al 26/04/2020)</t>
  </si>
  <si>
    <t xml:space="preserve">140€ + iva mensili per posto auto </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</si>
  <si>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</si>
  <si>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</si>
  <si>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</si>
  <si>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</si>
  <si>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</si>
  <si>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</si>
  <si>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</si>
  <si>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</si>
  <si>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</si>
  <si>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</si>
  <si>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</si>
  <si>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</si>
  <si>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</si>
  <si>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</si>
  <si>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</si>
  <si>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</si>
  <si>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</si>
  <si>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</si>
  <si>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</si>
  <si>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rPr>
        <sz val="11"/>
        <color theme="1"/>
        <rFont val="Calibri"/>
        <family val="2"/>
      </rPr>
      <t>17.500 € per ogni rapporto bimestrale</t>
    </r>
    <r>
      <rPr>
        <sz val="11"/>
        <color theme="1"/>
        <rFont val="Calibri"/>
        <family val="2"/>
        <scheme val="minor"/>
      </rPr>
      <t xml:space="preserve">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</si>
  <si>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</si>
  <si>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</si>
  <si>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</si>
  <si>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</si>
  <si>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</si>
  <si>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</si>
  <si>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</si>
  <si>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</si>
  <si>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</si>
  <si>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</si>
  <si>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</si>
  <si>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</si>
  <si>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</si>
  <si>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</si>
  <si>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</si>
  <si>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</si>
  <si>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</si>
  <si>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</si>
  <si>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</si>
  <si>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</si>
  <si>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26.400 per n. 2 veicoli</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</si>
  <si>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</si>
  <si>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</si>
  <si>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</si>
  <si>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</si>
  <si>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</si>
  <si>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</si>
  <si>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</si>
  <si>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</si>
  <si>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</si>
  <si>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</si>
  <si>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</si>
  <si>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</si>
  <si>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</si>
  <si>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</si>
  <si>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</si>
  <si>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</si>
  <si>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</si>
  <si>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RINNOVO 10/12/2018 
qualora la società lo ritenesse, l'incarico può essere rinnovato per un uguale periodo</t>
  </si>
  <si>
    <t>URBAN VISION SPA</t>
  </si>
  <si>
    <t>08236441005</t>
  </si>
  <si>
    <t xml:space="preserve">Gestione degli spazi pubblicitari all'interno della ree di cantiere relative alla realizzazione della linea M4 </t>
  </si>
  <si>
    <t>dal 01/01/18 al 31/12/20</t>
  </si>
  <si>
    <t>783.333,33 annuale</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</si>
  <si>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</si>
  <si>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</si>
  <si>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</si>
  <si>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</si>
  <si>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</si>
  <si>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</si>
  <si>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</si>
  <si>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</si>
  <si>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</si>
  <si>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</si>
  <si>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</si>
  <si>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</si>
  <si>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</si>
  <si>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</si>
  <si>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</si>
  <si>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</si>
  <si>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</si>
  <si>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</si>
  <si>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</si>
  <si>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</si>
  <si>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</si>
  <si>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</si>
  <si>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</si>
  <si>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</si>
  <si>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</si>
  <si>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</si>
  <si>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</si>
  <si>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</si>
  <si>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</si>
  <si>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</si>
  <si>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</si>
  <si>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Conferimento d'incarico di Professionista Preposto relativamente alle opere delle Linea 4 della metropolitana ai fini dell'art 5 D.P.R. 753/1980 e della circolare M.C.T.C. - D.G. N. 201 del 16/9/1983</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</si>
  <si>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</si>
  <si>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342.000 euro iva esclusa</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</si>
  <si>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</si>
  <si>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</si>
  <si>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</si>
  <si>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</si>
  <si>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</si>
  <si>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</si>
  <si>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</si>
  <si>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</si>
  <si>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</si>
  <si>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</si>
  <si>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</si>
  <si>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</si>
  <si>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</si>
  <si>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</si>
  <si>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3TI ITALIA SPA</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</si>
  <si>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</si>
  <si>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</si>
  <si>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</si>
  <si>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</si>
  <si>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</si>
  <si>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</si>
  <si>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</si>
  <si>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</si>
  <si>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</si>
  <si>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</si>
  <si>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</si>
  <si>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</si>
  <si>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</si>
  <si>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</si>
  <si>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</si>
  <si>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</si>
  <si>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</si>
  <si>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</si>
  <si>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</si>
  <si>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</si>
  <si>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</si>
  <si>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</si>
  <si>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</si>
  <si>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</si>
  <si>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</si>
  <si>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</si>
  <si>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</si>
  <si>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</si>
  <si>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</si>
  <si>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</si>
  <si>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</si>
  <si>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</si>
  <si>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</si>
  <si>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</si>
  <si>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</si>
  <si>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</si>
  <si>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</si>
  <si>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</si>
  <si>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</si>
  <si>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</si>
  <si>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</si>
  <si>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</si>
  <si>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</si>
  <si>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</si>
  <si>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</si>
  <si>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</si>
  <si>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t>Triennale. 
Terninerà con l'approvazione del bilancio d'esercizio della Società al 31.12.2020</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</si>
  <si>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</si>
  <si>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</si>
  <si>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</si>
  <si>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</si>
  <si>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</si>
  <si>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</si>
  <si>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</si>
  <si>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</si>
  <si>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</si>
  <si>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</si>
  <si>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</si>
  <si>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</si>
  <si>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</si>
  <si>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dal 05/11/18 al 05/11/19</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</si>
  <si>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</si>
  <si>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</si>
  <si>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</si>
  <si>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</si>
  <si>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</si>
  <si>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</si>
  <si>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</si>
  <si>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</si>
  <si>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</si>
  <si>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</si>
  <si>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</si>
  <si>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</si>
  <si>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</si>
  <si>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</si>
  <si>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</si>
  <si>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</si>
  <si>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</si>
  <si>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t>IMPORTO CORRISPOSTO (IVA INCLUSA) NEL TRIMESTRE DI RIFERIMENTO        
01.07.2019 - 30.09.2019</t>
  </si>
  <si>
    <t>IMPORTO PROGRESSIVO  LIQUIDATO (IVA INCLUSA) AL 30/09/2019</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</si>
  <si>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</si>
  <si>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</si>
  <si>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</si>
  <si>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</si>
  <si>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</si>
  <si>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</si>
  <si>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</si>
  <si>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APERTO</t>
  </si>
  <si>
    <t>IMPORTO PROGRESSIVO VERSATO (IVA INCLUSA) AL 30/09/19</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</si>
  <si>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</si>
  <si>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</si>
  <si>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</si>
  <si>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</si>
  <si>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</si>
  <si>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</si>
  <si>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</si>
  <si>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</si>
  <si>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</si>
  <si>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Servizio di espletamento delle procedure espropriative e occupazione temporanea
Atto aggiuntivo al contratto di servizi di espletamento delle procedure espropriative e occupazione temporanea sottoscritto il 9/07/2019</t>
  </si>
  <si>
    <t>ATM/COMUNE DI MILANO/M4/HITACHI RAIL STS SPA/CMM4</t>
  </si>
  <si>
    <t>IMPORTO VERSATO (IVA INCLUSA) NEL TRIMESTRE DI RIFERIMENTO        
01/07/19 - 30/09/19</t>
  </si>
  <si>
    <t>REPORT CONTRATTI _ TRIMESTRE 01/07/2019 - 30/09/2019</t>
  </si>
  <si>
    <t>REPORT CONTRATTI _ BIMESTRE 01/07/2019 - 30/09/2019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</si>
</sst>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1];[Red]\-#,##0\ [$€-1]"/>
    <numFmt numFmtId="165" formatCode="_-* #,##0_-;\-* #,##0_-;_-* &quot;-&quot;??_-;_-@_-"/>
  </numFmts>
  <fonts count="9" x14ac:knownFonts="1">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1"/>
      <color rgb="FF0070C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86">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14" fontId="0" fillId="0" borderId="1" xfId="0" quotePrefix="1" applyNumberFormat="1" applyBorder="1" applyAlignment="1">
      <alignment horizontal="left" vertical="center" wrapText="1"/>
    </xf>
    <xf numFmtId="164"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4"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5"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4"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4"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5" fontId="0" fillId="0" borderId="1" xfId="1" quotePrefix="1" applyNumberFormat="1" applyFont="1" applyBorder="1" applyAlignment="1">
      <alignment vertical="center" wrapText="1"/>
    </xf>
    <xf numFmtId="165" fontId="0" fillId="0" borderId="1" xfId="1" quotePrefix="1" applyNumberFormat="1" applyFont="1" applyBorder="1" applyAlignment="1">
      <alignment horizontal="left" vertical="center" wrapText="1"/>
    </xf>
    <xf numFmtId="164"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164" fontId="0" fillId="0" borderId="3" xfId="0" applyNumberFormat="1" applyBorder="1" applyAlignment="1">
      <alignment horizontal="left" vertical="center"/>
    </xf>
    <xf numFmtId="0" fontId="0" fillId="0" borderId="3" xfId="0" quotePrefix="1" applyBorder="1" applyAlignment="1">
      <alignment horizontal="left" vertical="center" wrapText="1"/>
    </xf>
    <xf numFmtId="164" fontId="4" fillId="0" borderId="3" xfId="0" applyNumberFormat="1" applyFont="1" applyBorder="1" applyAlignment="1">
      <alignment horizontal="left" vertical="center" wrapText="1"/>
    </xf>
    <xf numFmtId="4" fontId="3" fillId="0" borderId="1" xfId="0" applyNumberFormat="1" applyFont="1" applyBorder="1" applyAlignment="1">
      <alignment horizontal="left" vertical="center"/>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164" fontId="4" fillId="0" borderId="2" xfId="0" applyNumberFormat="1" applyFont="1" applyBorder="1" applyAlignment="1">
      <alignment horizontal="left" vertical="center"/>
    </xf>
    <xf numFmtId="4" fontId="0" fillId="0" borderId="0" xfId="0" applyNumberFormat="1"/>
    <xf numFmtId="43" fontId="3" fillId="0" borderId="1" xfId="1" applyFont="1" applyBorder="1" applyAlignment="1">
      <alignment horizontal="center" vertical="center" wrapText="1"/>
    </xf>
    <xf numFmtId="164"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8" fillId="0" borderId="1" xfId="0" applyFont="1" applyBorder="1" applyAlignment="1">
      <alignment horizontal="center" vertical="center"/>
    </xf>
    <xf numFmtId="0" fontId="8" fillId="0" borderId="1" xfId="0" quotePrefix="1" applyFont="1" applyBorder="1" applyAlignment="1">
      <alignment horizontal="center" vertical="center"/>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showGridLines="0" tabSelected="1" zoomScale="90" zoomScaleNormal="90" workbookViewId="0">
      <pane ySplit="5" topLeftCell="A6" activePane="bottomLeft" state="frozen"/>
      <selection pane="bottomLeft" activeCell="J90" sqref="A1:J90"/>
    </sheetView>
  </sheetViews>
  <sheetFormatPr defaultColWidth="20.7109375" defaultRowHeight="80.25" customHeight="1" x14ac:dyDescent="0.25"/>
  <cols>
    <col min="1" max="1" width="3.28515625" style="9" bestFit="1" customWidth="1"/>
    <col min="2" max="2" width="17.7109375" customWidth="1"/>
    <col min="3" max="3" width="20" bestFit="1" customWidth="1"/>
    <col min="4" max="4" width="50.28515625" style="10" customWidth="1"/>
    <col min="5" max="6" width="22.7109375" style="9" customWidth="1"/>
    <col min="7" max="7" width="44.140625" style="26" customWidth="1"/>
    <col min="8" max="8" width="24.5703125" style="20" customWidth="1"/>
    <col min="9" max="9" width="24" customWidth="1"/>
    <col min="10" max="10" width="18.140625" customWidth="1"/>
  </cols>
  <sheetData>
    <row r="1" spans="1:10" ht="15" x14ac:dyDescent="0.25"/>
    <row r="2" spans="1:10" ht="15" x14ac:dyDescent="0.25"/>
    <row r="3" spans="1:10" ht="15" x14ac:dyDescent="0.25">
      <c r="C3" s="16"/>
      <c r="D3" s="16" t="s">
        <v>315</v>
      </c>
    </row>
    <row r="4" spans="1:10" ht="15" x14ac:dyDescent="0.25"/>
    <row r="5" spans="1:10" ht="80.25" customHeight="1" x14ac:dyDescent="0.25">
      <c r="B5" s="6" t="s">
        <v>0</v>
      </c>
      <c r="C5" s="6" t="s">
        <v>83</v>
      </c>
      <c r="D5" s="6" t="s">
        <v>1</v>
      </c>
      <c r="E5" s="6" t="s">
        <v>2</v>
      </c>
      <c r="F5" s="6" t="s">
        <v>26</v>
      </c>
      <c r="G5" s="6" t="s">
        <v>86</v>
      </c>
      <c r="H5" s="21" t="s">
        <v>292</v>
      </c>
      <c r="I5" s="21" t="s">
        <v>293</v>
      </c>
      <c r="J5" s="35" t="s">
        <v>152</v>
      </c>
    </row>
    <row r="6" spans="1:10" ht="80.099999999999994" customHeight="1" x14ac:dyDescent="0.25">
      <c r="A6" s="9">
        <v>1</v>
      </c>
      <c r="B6" s="8" t="s">
        <v>81</v>
      </c>
      <c r="C6" s="14">
        <v>4157540966</v>
      </c>
      <c r="D6" s="4" t="s">
        <v>5</v>
      </c>
      <c r="E6" s="3">
        <v>42474</v>
      </c>
      <c r="F6" s="2" t="s">
        <v>3</v>
      </c>
      <c r="G6" s="5" t="s">
        <v>124</v>
      </c>
      <c r="H6" s="52"/>
      <c r="I6" s="18">
        <v>34038</v>
      </c>
      <c r="J6" s="1" t="s">
        <v>150</v>
      </c>
    </row>
    <row r="7" spans="1:10" ht="80.099999999999994" customHeight="1" x14ac:dyDescent="0.25">
      <c r="A7" s="9">
        <v>2</v>
      </c>
      <c r="B7" s="8" t="s">
        <v>10</v>
      </c>
      <c r="C7" s="14">
        <v>3049560166</v>
      </c>
      <c r="D7" s="5" t="s">
        <v>4</v>
      </c>
      <c r="E7" s="3">
        <v>42045</v>
      </c>
      <c r="F7" s="2" t="s">
        <v>6</v>
      </c>
      <c r="G7" s="4" t="s">
        <v>125</v>
      </c>
      <c r="H7" s="53"/>
      <c r="I7" s="17">
        <f>68588+1409.1+17820+17887+1433+1062</f>
        <v>108199.1</v>
      </c>
      <c r="J7" s="1" t="s">
        <v>150</v>
      </c>
    </row>
    <row r="8" spans="1:10" ht="80.099999999999994" customHeight="1" x14ac:dyDescent="0.25">
      <c r="A8" s="9">
        <v>3</v>
      </c>
      <c r="B8" s="8" t="s">
        <v>10</v>
      </c>
      <c r="C8" s="14">
        <v>3049560166</v>
      </c>
      <c r="D8" s="5" t="s">
        <v>53</v>
      </c>
      <c r="E8" s="3">
        <v>42781</v>
      </c>
      <c r="F8" s="2" t="s">
        <v>54</v>
      </c>
      <c r="G8" s="51" t="s">
        <v>210</v>
      </c>
      <c r="H8" s="52"/>
      <c r="I8" s="18">
        <f>7686+7686</f>
        <v>15372</v>
      </c>
      <c r="J8" s="1" t="s">
        <v>150</v>
      </c>
    </row>
    <row r="9" spans="1:10" ht="80.099999999999994" customHeight="1" x14ac:dyDescent="0.25">
      <c r="A9" s="9">
        <v>4</v>
      </c>
      <c r="B9" s="8" t="s">
        <v>10</v>
      </c>
      <c r="C9" s="14">
        <v>3049560166</v>
      </c>
      <c r="D9" s="4" t="s">
        <v>51</v>
      </c>
      <c r="E9" s="3">
        <v>42786</v>
      </c>
      <c r="F9" s="1" t="s">
        <v>52</v>
      </c>
      <c r="G9" s="4" t="s">
        <v>126</v>
      </c>
      <c r="H9" s="53"/>
      <c r="I9" s="17"/>
      <c r="J9" s="36" t="s">
        <v>149</v>
      </c>
    </row>
    <row r="10" spans="1:10" ht="80.099999999999994" customHeight="1" x14ac:dyDescent="0.25">
      <c r="A10" s="9">
        <v>5</v>
      </c>
      <c r="B10" s="8" t="s">
        <v>9</v>
      </c>
      <c r="C10" s="14">
        <v>4596040966</v>
      </c>
      <c r="D10" s="4" t="s">
        <v>8</v>
      </c>
      <c r="E10" s="3">
        <v>42564</v>
      </c>
      <c r="F10" s="1" t="s">
        <v>7</v>
      </c>
      <c r="G10" s="43" t="s">
        <v>127</v>
      </c>
      <c r="H10" s="54"/>
      <c r="I10" s="19">
        <f>1141143.97+191636.24+284419.19+469975.05+133081.19+167374.66+47929.31+233261.83+24742.49+40458.93+13140.69+10259.17+9899.66+50954.75</f>
        <v>2818277.1300000008</v>
      </c>
      <c r="J10" s="36" t="s">
        <v>149</v>
      </c>
    </row>
    <row r="11" spans="1:10" ht="80.099999999999994" customHeight="1" x14ac:dyDescent="0.25">
      <c r="A11" s="9">
        <v>6</v>
      </c>
      <c r="B11" s="8" t="s">
        <v>11</v>
      </c>
      <c r="C11" s="14">
        <v>4596040966</v>
      </c>
      <c r="D11" s="4" t="s">
        <v>16</v>
      </c>
      <c r="E11" s="3">
        <v>42614</v>
      </c>
      <c r="F11" s="1" t="s">
        <v>15</v>
      </c>
      <c r="G11" s="4" t="s">
        <v>15</v>
      </c>
      <c r="H11" s="55"/>
      <c r="I11" s="22"/>
      <c r="J11" s="36" t="s">
        <v>149</v>
      </c>
    </row>
    <row r="12" spans="1:10" ht="80.099999999999994" customHeight="1" x14ac:dyDescent="0.25">
      <c r="A12" s="9">
        <v>7</v>
      </c>
      <c r="B12" s="8" t="s">
        <v>14</v>
      </c>
      <c r="C12" s="14">
        <v>4596040966</v>
      </c>
      <c r="D12" s="4" t="s">
        <v>19</v>
      </c>
      <c r="E12" s="3">
        <v>42605</v>
      </c>
      <c r="F12" s="1" t="s">
        <v>15</v>
      </c>
      <c r="G12" s="4" t="s">
        <v>15</v>
      </c>
      <c r="H12" s="55"/>
      <c r="I12" s="22"/>
      <c r="J12" s="36" t="s">
        <v>149</v>
      </c>
    </row>
    <row r="13" spans="1:10" ht="80.099999999999994" customHeight="1" x14ac:dyDescent="0.25">
      <c r="A13" s="9">
        <v>8</v>
      </c>
      <c r="B13" s="8" t="s">
        <v>12</v>
      </c>
      <c r="C13" s="14">
        <v>4596040966</v>
      </c>
      <c r="D13" s="4" t="s">
        <v>17</v>
      </c>
      <c r="E13" s="3">
        <v>42565</v>
      </c>
      <c r="F13" s="1" t="s">
        <v>15</v>
      </c>
      <c r="G13" s="4" t="s">
        <v>15</v>
      </c>
      <c r="H13" s="55"/>
      <c r="I13" s="22"/>
      <c r="J13" s="36" t="s">
        <v>149</v>
      </c>
    </row>
    <row r="14" spans="1:10" ht="80.099999999999994" customHeight="1" x14ac:dyDescent="0.25">
      <c r="A14" s="9">
        <v>9</v>
      </c>
      <c r="B14" s="8" t="s">
        <v>13</v>
      </c>
      <c r="C14" s="14">
        <v>4596040966</v>
      </c>
      <c r="D14" s="4" t="s">
        <v>18</v>
      </c>
      <c r="E14" s="3">
        <v>42605</v>
      </c>
      <c r="F14" s="1" t="s">
        <v>15</v>
      </c>
      <c r="G14" s="4" t="s">
        <v>15</v>
      </c>
      <c r="H14" s="55"/>
      <c r="I14" s="22"/>
      <c r="J14" s="36" t="s">
        <v>149</v>
      </c>
    </row>
    <row r="15" spans="1:10" ht="80.099999999999994" customHeight="1" x14ac:dyDescent="0.25">
      <c r="A15" s="9">
        <v>10</v>
      </c>
      <c r="B15" s="8" t="s">
        <v>61</v>
      </c>
      <c r="C15" s="14">
        <v>4596040966</v>
      </c>
      <c r="D15" s="4" t="s">
        <v>62</v>
      </c>
      <c r="E15" s="3">
        <v>42774</v>
      </c>
      <c r="F15" s="1" t="s">
        <v>63</v>
      </c>
      <c r="G15" s="5" t="s">
        <v>64</v>
      </c>
      <c r="H15" s="56"/>
      <c r="I15" s="13"/>
      <c r="J15" s="36" t="s">
        <v>149</v>
      </c>
    </row>
    <row r="16" spans="1:10" ht="80.099999999999994" customHeight="1" x14ac:dyDescent="0.25">
      <c r="A16" s="9">
        <v>11</v>
      </c>
      <c r="B16" s="8" t="s">
        <v>61</v>
      </c>
      <c r="C16" s="14">
        <v>4596040966</v>
      </c>
      <c r="D16" s="4" t="s">
        <v>65</v>
      </c>
      <c r="E16" s="3">
        <v>42793</v>
      </c>
      <c r="F16" s="1" t="s">
        <v>63</v>
      </c>
      <c r="G16" s="5" t="s">
        <v>66</v>
      </c>
      <c r="H16" s="56"/>
      <c r="I16" s="13"/>
      <c r="J16" s="36" t="s">
        <v>149</v>
      </c>
    </row>
    <row r="17" spans="1:10" ht="80.099999999999994" customHeight="1" x14ac:dyDescent="0.25">
      <c r="A17" s="9">
        <v>12</v>
      </c>
      <c r="B17" s="8" t="s">
        <v>20</v>
      </c>
      <c r="C17" s="14">
        <v>2309220602</v>
      </c>
      <c r="D17" s="4" t="s">
        <v>21</v>
      </c>
      <c r="E17" s="3">
        <v>41942</v>
      </c>
      <c r="F17" s="3">
        <v>44316</v>
      </c>
      <c r="G17" s="72">
        <v>648340</v>
      </c>
      <c r="H17" s="54">
        <v>14113</v>
      </c>
      <c r="I17" s="13">
        <f>337339.76+19646.88+19921+12012+53130+61218+18018+70290+23870+14113</f>
        <v>629558.64</v>
      </c>
      <c r="J17" s="36" t="s">
        <v>149</v>
      </c>
    </row>
    <row r="18" spans="1:10" ht="80.099999999999994" customHeight="1" x14ac:dyDescent="0.25">
      <c r="A18" s="9">
        <v>13</v>
      </c>
      <c r="B18" s="7" t="s">
        <v>110</v>
      </c>
      <c r="C18" s="14">
        <v>2309220602</v>
      </c>
      <c r="D18" s="4" t="s">
        <v>312</v>
      </c>
      <c r="E18" s="24">
        <v>41942</v>
      </c>
      <c r="F18" s="3">
        <v>44316</v>
      </c>
      <c r="G18" s="82" t="s">
        <v>298</v>
      </c>
      <c r="H18" s="54">
        <v>34792.800000000003</v>
      </c>
      <c r="I18" s="13">
        <f>436225.18+32615+58002.25+13365+564.79+32905+1074.82+48741+32615+36773+45034+34792.8</f>
        <v>772707.83999999997</v>
      </c>
      <c r="J18" s="36" t="s">
        <v>149</v>
      </c>
    </row>
    <row r="19" spans="1:10" ht="80.099999999999994" customHeight="1" x14ac:dyDescent="0.25">
      <c r="A19" s="9">
        <v>14</v>
      </c>
      <c r="B19" s="42" t="s">
        <v>82</v>
      </c>
      <c r="C19" s="14">
        <v>1742310152</v>
      </c>
      <c r="D19" s="4" t="s">
        <v>22</v>
      </c>
      <c r="E19" s="3"/>
      <c r="F19" s="12" t="s">
        <v>176</v>
      </c>
      <c r="G19" s="44" t="s">
        <v>177</v>
      </c>
      <c r="H19" s="54"/>
      <c r="I19" s="13">
        <v>283140</v>
      </c>
      <c r="J19" s="1" t="s">
        <v>150</v>
      </c>
    </row>
    <row r="20" spans="1:10" ht="80.099999999999994" customHeight="1" x14ac:dyDescent="0.25">
      <c r="A20" s="9">
        <v>15</v>
      </c>
      <c r="B20" s="7" t="s">
        <v>24</v>
      </c>
      <c r="C20" s="14">
        <v>1699520159</v>
      </c>
      <c r="D20" s="4" t="s">
        <v>23</v>
      </c>
      <c r="E20" s="3">
        <v>42222</v>
      </c>
      <c r="F20" s="11"/>
      <c r="G20" s="45" t="s">
        <v>119</v>
      </c>
      <c r="H20" s="57"/>
      <c r="I20" s="13"/>
      <c r="J20" s="36" t="s">
        <v>149</v>
      </c>
    </row>
    <row r="21" spans="1:10" ht="80.099999999999994" customHeight="1" x14ac:dyDescent="0.25">
      <c r="A21" s="9">
        <v>16</v>
      </c>
      <c r="B21" s="7" t="s">
        <v>27</v>
      </c>
      <c r="C21" s="14">
        <v>8146570018</v>
      </c>
      <c r="D21" s="4" t="s">
        <v>25</v>
      </c>
      <c r="E21" s="3">
        <v>42209</v>
      </c>
      <c r="F21" s="3">
        <v>44926</v>
      </c>
      <c r="G21" s="4" t="s">
        <v>120</v>
      </c>
      <c r="H21" s="53"/>
      <c r="I21" s="13">
        <f>211565.08+70000+35000+35000+17500+52500</f>
        <v>421565.07999999996</v>
      </c>
      <c r="J21" s="36" t="s">
        <v>149</v>
      </c>
    </row>
    <row r="22" spans="1:10" ht="80.099999999999994" customHeight="1" x14ac:dyDescent="0.25">
      <c r="A22" s="9">
        <v>17</v>
      </c>
      <c r="B22" s="8" t="s">
        <v>29</v>
      </c>
      <c r="C22" s="14">
        <v>7583180968</v>
      </c>
      <c r="D22" s="4" t="s">
        <v>28</v>
      </c>
      <c r="E22" s="24">
        <v>42594</v>
      </c>
      <c r="F22" s="3">
        <v>42958</v>
      </c>
      <c r="G22" s="71" t="s">
        <v>123</v>
      </c>
      <c r="H22" s="52"/>
      <c r="I22" s="13">
        <f>80095.87+13938.22+89650.94+25065.6</f>
        <v>208750.63</v>
      </c>
      <c r="J22" s="1" t="s">
        <v>150</v>
      </c>
    </row>
    <row r="23" spans="1:10" ht="80.099999999999994" customHeight="1" x14ac:dyDescent="0.25">
      <c r="A23" s="9">
        <v>18</v>
      </c>
      <c r="B23" s="8" t="s">
        <v>116</v>
      </c>
      <c r="C23" s="14">
        <v>3301630962</v>
      </c>
      <c r="D23" s="4" t="s">
        <v>117</v>
      </c>
      <c r="E23" s="3">
        <v>42795</v>
      </c>
      <c r="F23" s="3">
        <v>42855</v>
      </c>
      <c r="G23" s="4" t="s">
        <v>118</v>
      </c>
      <c r="H23" s="53"/>
      <c r="I23" s="13">
        <f>48850.705+15666.08</f>
        <v>64516.785000000003</v>
      </c>
      <c r="J23" s="1" t="s">
        <v>150</v>
      </c>
    </row>
    <row r="24" spans="1:10" ht="80.099999999999994" customHeight="1" x14ac:dyDescent="0.25">
      <c r="A24" s="9">
        <v>19</v>
      </c>
      <c r="B24" s="8" t="s">
        <v>67</v>
      </c>
      <c r="C24" s="14">
        <v>3470730288</v>
      </c>
      <c r="D24" s="4" t="s">
        <v>30</v>
      </c>
      <c r="E24" s="3">
        <v>42629</v>
      </c>
      <c r="F24" s="3">
        <v>43723</v>
      </c>
      <c r="G24" s="44" t="s">
        <v>122</v>
      </c>
      <c r="H24" s="54">
        <f>2000+399.75+1440</f>
        <v>3839.75</v>
      </c>
      <c r="I24" s="13">
        <f>72590+6138.85+555+1192.5+2000+16000+480+1560+500+2000+384+730+1680+2000+250+2000+3840+5160+2000+16000+2000+1185+250+2000+6288.75+2000+250+2000+2000+500+3460.8+2000+399.75+1440</f>
        <v>162834.65</v>
      </c>
      <c r="J24" s="36" t="s">
        <v>149</v>
      </c>
    </row>
    <row r="25" spans="1:10" ht="80.099999999999994" customHeight="1" x14ac:dyDescent="0.25">
      <c r="A25" s="9">
        <v>20</v>
      </c>
      <c r="B25" s="8" t="s">
        <v>39</v>
      </c>
      <c r="C25" s="14">
        <v>4794050585</v>
      </c>
      <c r="D25" s="4" t="s">
        <v>31</v>
      </c>
      <c r="E25" s="3">
        <v>42488</v>
      </c>
      <c r="F25" s="3">
        <v>42853</v>
      </c>
      <c r="G25" s="43" t="s">
        <v>121</v>
      </c>
      <c r="H25" s="54"/>
      <c r="I25" s="13">
        <v>59224.55</v>
      </c>
      <c r="J25" s="1" t="s">
        <v>150</v>
      </c>
    </row>
    <row r="26" spans="1:10" ht="80.099999999999994" customHeight="1" x14ac:dyDescent="0.25">
      <c r="A26" s="9">
        <v>21</v>
      </c>
      <c r="B26" s="8" t="s">
        <v>37</v>
      </c>
      <c r="C26" s="14">
        <v>9730271005</v>
      </c>
      <c r="D26" s="4" t="s">
        <v>32</v>
      </c>
      <c r="E26" s="3">
        <v>42209</v>
      </c>
      <c r="F26" s="12" t="s">
        <v>33</v>
      </c>
      <c r="G26" s="46" t="s">
        <v>247</v>
      </c>
      <c r="H26" s="53"/>
      <c r="I26" s="13">
        <f>45958.4+57448+48807.82+11489.7+54180+22517.21+72136.3+68937.6</f>
        <v>381475.03</v>
      </c>
      <c r="J26" s="36" t="s">
        <v>149</v>
      </c>
    </row>
    <row r="27" spans="1:10" ht="80.099999999999994" customHeight="1" x14ac:dyDescent="0.25">
      <c r="A27" s="9">
        <v>22</v>
      </c>
      <c r="B27" s="8" t="s">
        <v>36</v>
      </c>
      <c r="C27" s="14">
        <v>13366030156</v>
      </c>
      <c r="D27" s="4" t="s">
        <v>45</v>
      </c>
      <c r="E27" s="3">
        <v>43133</v>
      </c>
      <c r="F27" s="3">
        <v>43159</v>
      </c>
      <c r="G27" s="43" t="s">
        <v>34</v>
      </c>
      <c r="H27" s="54"/>
      <c r="I27" s="13">
        <f>17226.39+8423.59+4579.56+4334.8+2795.24+4570.04+3810.4+4670.61+3805.48+3923.32+4111</f>
        <v>62250.430000000008</v>
      </c>
      <c r="J27" s="1" t="s">
        <v>150</v>
      </c>
    </row>
    <row r="28" spans="1:10" ht="80.099999999999994" customHeight="1" x14ac:dyDescent="0.25">
      <c r="A28" s="9">
        <v>23</v>
      </c>
      <c r="B28" s="8" t="s">
        <v>36</v>
      </c>
      <c r="C28" s="14">
        <v>13366030156</v>
      </c>
      <c r="D28" s="4" t="s">
        <v>143</v>
      </c>
      <c r="E28" s="3">
        <v>42782</v>
      </c>
      <c r="F28" s="3">
        <v>43084</v>
      </c>
      <c r="G28" s="43" t="s">
        <v>44</v>
      </c>
      <c r="H28" s="54"/>
      <c r="I28" s="13">
        <f>19433.05+11000.39+5348.97+4819.96+3870.18+4494.64+5373.32+1688.71</f>
        <v>56029.219999999994</v>
      </c>
      <c r="J28" s="1" t="s">
        <v>153</v>
      </c>
    </row>
    <row r="29" spans="1:10" ht="80.099999999999994" customHeight="1" x14ac:dyDescent="0.25">
      <c r="A29" s="9">
        <v>24</v>
      </c>
      <c r="B29" s="8" t="s">
        <v>35</v>
      </c>
      <c r="C29" s="14">
        <v>830660155</v>
      </c>
      <c r="D29" s="4" t="s">
        <v>46</v>
      </c>
      <c r="E29" s="3">
        <v>43089</v>
      </c>
      <c r="F29" s="3">
        <v>43465</v>
      </c>
      <c r="G29" s="4" t="s">
        <v>38</v>
      </c>
      <c r="H29" s="53"/>
      <c r="I29" s="13"/>
      <c r="J29" s="1" t="s">
        <v>150</v>
      </c>
    </row>
    <row r="30" spans="1:10" ht="80.099999999999994" customHeight="1" x14ac:dyDescent="0.25">
      <c r="A30" s="9">
        <v>25</v>
      </c>
      <c r="B30" s="8" t="s">
        <v>42</v>
      </c>
      <c r="C30" s="14">
        <v>11274970158</v>
      </c>
      <c r="D30" s="4" t="s">
        <v>40</v>
      </c>
      <c r="E30" s="3">
        <v>42714</v>
      </c>
      <c r="F30" s="12" t="s">
        <v>159</v>
      </c>
      <c r="G30" s="4" t="s">
        <v>41</v>
      </c>
      <c r="H30" s="55"/>
      <c r="I30" s="22"/>
      <c r="J30" s="36" t="s">
        <v>149</v>
      </c>
    </row>
    <row r="31" spans="1:10" ht="80.099999999999994" customHeight="1" x14ac:dyDescent="0.25">
      <c r="A31" s="9">
        <v>26</v>
      </c>
      <c r="B31" s="8" t="s">
        <v>290</v>
      </c>
      <c r="C31" s="25" t="s">
        <v>286</v>
      </c>
      <c r="D31" s="4" t="s">
        <v>43</v>
      </c>
      <c r="E31" s="12">
        <v>42663</v>
      </c>
      <c r="F31" s="12" t="s">
        <v>69</v>
      </c>
      <c r="G31" s="38" t="s">
        <v>68</v>
      </c>
      <c r="H31" s="52"/>
      <c r="I31" s="13">
        <f>3748.28+3092.04</f>
        <v>6840.32</v>
      </c>
      <c r="J31" s="36" t="s">
        <v>149</v>
      </c>
    </row>
    <row r="32" spans="1:10" ht="80.099999999999994" customHeight="1" x14ac:dyDescent="0.25">
      <c r="A32" s="9">
        <v>27</v>
      </c>
      <c r="B32" s="8" t="s">
        <v>47</v>
      </c>
      <c r="C32" s="25" t="s">
        <v>84</v>
      </c>
      <c r="D32" s="4" t="s">
        <v>48</v>
      </c>
      <c r="E32" s="12">
        <v>42782</v>
      </c>
      <c r="F32" s="12" t="s">
        <v>49</v>
      </c>
      <c r="G32" s="47" t="s">
        <v>50</v>
      </c>
      <c r="H32" s="53"/>
      <c r="I32" s="13"/>
      <c r="J32" s="36" t="s">
        <v>149</v>
      </c>
    </row>
    <row r="33" spans="1:10" ht="80.099999999999994" customHeight="1" x14ac:dyDescent="0.25">
      <c r="A33" s="9">
        <v>28</v>
      </c>
      <c r="B33" s="8" t="s">
        <v>56</v>
      </c>
      <c r="C33" s="14">
        <v>97081660157</v>
      </c>
      <c r="D33" s="4" t="s">
        <v>55</v>
      </c>
      <c r="E33" s="12">
        <v>42338</v>
      </c>
      <c r="F33" s="12" t="s">
        <v>237</v>
      </c>
      <c r="G33" s="48" t="s">
        <v>70</v>
      </c>
      <c r="H33" s="52"/>
      <c r="I33" s="13">
        <f>9871.02+1645.17+1348.5+1348.5+1348.5+1348.5+1348.5</f>
        <v>18258.690000000002</v>
      </c>
      <c r="J33" s="36" t="s">
        <v>149</v>
      </c>
    </row>
    <row r="34" spans="1:10" ht="80.099999999999994" customHeight="1" x14ac:dyDescent="0.25">
      <c r="A34" s="9">
        <v>29</v>
      </c>
      <c r="B34" s="8" t="s">
        <v>57</v>
      </c>
      <c r="C34" s="25" t="s">
        <v>85</v>
      </c>
      <c r="D34" s="4" t="s">
        <v>58</v>
      </c>
      <c r="E34" s="12">
        <v>42772</v>
      </c>
      <c r="F34" s="12">
        <v>43927</v>
      </c>
      <c r="G34" s="49" t="s">
        <v>71</v>
      </c>
      <c r="H34" s="52">
        <v>4315.3</v>
      </c>
      <c r="I34" s="13">
        <f>5264.67+10529.34+5264.67+4315.3+4315.3+4315.3+4315.3+4315.3+4315.3+4315.3+4315.3+4315.3+4315.3+4315.3+4315.3+4315.3+4315.3+4315.3+4315.3+4315.3+4315.3+4315.3+4315.3+4315.3</f>
        <v>111679.98000000005</v>
      </c>
      <c r="J34" s="36" t="s">
        <v>149</v>
      </c>
    </row>
    <row r="35" spans="1:10" ht="80.099999999999994" customHeight="1" x14ac:dyDescent="0.25">
      <c r="A35" s="9">
        <v>30</v>
      </c>
      <c r="B35" s="8" t="s">
        <v>60</v>
      </c>
      <c r="C35" s="14">
        <v>7739320963</v>
      </c>
      <c r="D35" s="4" t="s">
        <v>59</v>
      </c>
      <c r="E35" s="12">
        <v>42383</v>
      </c>
      <c r="F35" s="12">
        <v>43113</v>
      </c>
      <c r="G35" s="49" t="s">
        <v>72</v>
      </c>
      <c r="H35" s="52"/>
      <c r="I35" s="13">
        <f>22999.95+3066.66+1533.33+1533.33+1533.33+1533.33+1533.33+1533.33</f>
        <v>35266.590000000011</v>
      </c>
      <c r="J35" s="1" t="s">
        <v>150</v>
      </c>
    </row>
    <row r="36" spans="1:10" ht="80.099999999999994" customHeight="1" x14ac:dyDescent="0.25">
      <c r="A36" s="9">
        <v>31</v>
      </c>
      <c r="B36" s="8" t="s">
        <v>73</v>
      </c>
      <c r="C36" s="25" t="s">
        <v>175</v>
      </c>
      <c r="D36" s="4" t="s">
        <v>75</v>
      </c>
      <c r="E36" s="12">
        <v>42129</v>
      </c>
      <c r="F36" s="12" t="s">
        <v>74</v>
      </c>
      <c r="G36" s="38" t="s">
        <v>76</v>
      </c>
      <c r="H36" s="52"/>
      <c r="I36" s="13">
        <f>166496.65+393838.44+41839.49+49546.07</f>
        <v>651720.64999999991</v>
      </c>
      <c r="J36" s="1" t="s">
        <v>224</v>
      </c>
    </row>
    <row r="37" spans="1:10" ht="80.099999999999994" customHeight="1" x14ac:dyDescent="0.25">
      <c r="A37" s="9">
        <v>32</v>
      </c>
      <c r="B37" s="8" t="s">
        <v>77</v>
      </c>
      <c r="C37" s="14">
        <v>10527000151</v>
      </c>
      <c r="D37" s="4" t="s">
        <v>78</v>
      </c>
      <c r="E37" s="12">
        <v>42272</v>
      </c>
      <c r="F37" s="12" t="s">
        <v>80</v>
      </c>
      <c r="G37" s="38" t="s">
        <v>79</v>
      </c>
      <c r="H37" s="52"/>
      <c r="I37" s="13">
        <f>20015.13+6930</f>
        <v>26945.13</v>
      </c>
      <c r="J37" s="1" t="s">
        <v>150</v>
      </c>
    </row>
    <row r="38" spans="1:10" ht="80.099999999999994" customHeight="1" x14ac:dyDescent="0.25">
      <c r="A38" s="9">
        <v>33</v>
      </c>
      <c r="B38" s="8" t="s">
        <v>87</v>
      </c>
      <c r="C38" s="25" t="s">
        <v>90</v>
      </c>
      <c r="D38" s="4" t="s">
        <v>93</v>
      </c>
      <c r="E38" s="12">
        <v>42795</v>
      </c>
      <c r="F38" s="12" t="s">
        <v>96</v>
      </c>
      <c r="G38" s="49">
        <f>14000+14000*15%+14000*4%</f>
        <v>16660</v>
      </c>
      <c r="H38" s="52"/>
      <c r="I38" s="13">
        <f>13524+1449</f>
        <v>14973</v>
      </c>
      <c r="J38" s="1" t="s">
        <v>150</v>
      </c>
    </row>
    <row r="39" spans="1:10" ht="80.099999999999994" customHeight="1" x14ac:dyDescent="0.25">
      <c r="A39" s="9">
        <v>34</v>
      </c>
      <c r="B39" s="8" t="s">
        <v>88</v>
      </c>
      <c r="C39" s="25" t="s">
        <v>91</v>
      </c>
      <c r="D39" s="4" t="s">
        <v>94</v>
      </c>
      <c r="E39" s="12">
        <v>42825</v>
      </c>
      <c r="F39" s="12" t="s">
        <v>97</v>
      </c>
      <c r="G39" s="76" t="s">
        <v>98</v>
      </c>
      <c r="H39" s="52"/>
      <c r="I39" s="13">
        <f>1777.54+750+600+600+1000+750+449+400+750+355</f>
        <v>7431.54</v>
      </c>
      <c r="J39" s="36" t="s">
        <v>149</v>
      </c>
    </row>
    <row r="40" spans="1:10" ht="80.099999999999994" customHeight="1" x14ac:dyDescent="0.25">
      <c r="A40" s="9">
        <v>35</v>
      </c>
      <c r="B40" s="8" t="s">
        <v>89</v>
      </c>
      <c r="C40" s="25" t="s">
        <v>92</v>
      </c>
      <c r="D40" s="4" t="s">
        <v>95</v>
      </c>
      <c r="E40" s="12">
        <v>42851</v>
      </c>
      <c r="F40" s="12" t="s">
        <v>99</v>
      </c>
      <c r="G40" s="49" t="s">
        <v>100</v>
      </c>
      <c r="H40" s="52">
        <v>10500</v>
      </c>
      <c r="I40" s="13">
        <f>9109.74+10500+10500+10500+10500+10500+10500+10500</f>
        <v>82609.739999999991</v>
      </c>
      <c r="J40" s="36" t="s">
        <v>149</v>
      </c>
    </row>
    <row r="41" spans="1:10" ht="80.099999999999994" customHeight="1" x14ac:dyDescent="0.25">
      <c r="A41" s="9">
        <v>36</v>
      </c>
      <c r="B41" s="8" t="s">
        <v>101</v>
      </c>
      <c r="C41" s="25">
        <v>13325521006</v>
      </c>
      <c r="D41" s="4" t="s">
        <v>154</v>
      </c>
      <c r="E41" s="12">
        <v>42866</v>
      </c>
      <c r="F41" s="12" t="s">
        <v>102</v>
      </c>
      <c r="G41" s="76" t="s">
        <v>155</v>
      </c>
      <c r="H41" s="52"/>
      <c r="I41" s="13">
        <v>25740</v>
      </c>
      <c r="J41" s="36" t="s">
        <v>149</v>
      </c>
    </row>
    <row r="42" spans="1:10" ht="80.099999999999994" customHeight="1" x14ac:dyDescent="0.25">
      <c r="A42" s="9">
        <v>37</v>
      </c>
      <c r="B42" s="8" t="s">
        <v>82</v>
      </c>
      <c r="C42" s="14">
        <v>1742310152</v>
      </c>
      <c r="D42" s="4" t="s">
        <v>22</v>
      </c>
      <c r="E42" s="3">
        <v>42881</v>
      </c>
      <c r="F42" s="12" t="s">
        <v>208</v>
      </c>
      <c r="G42" s="70" t="s">
        <v>209</v>
      </c>
      <c r="H42" s="52"/>
      <c r="I42" s="13">
        <f>915478.24+457739.12+228869.57+114434.78+114434.75</f>
        <v>1830956.46</v>
      </c>
      <c r="J42" s="1" t="s">
        <v>150</v>
      </c>
    </row>
    <row r="43" spans="1:10" ht="80.099999999999994" customHeight="1" x14ac:dyDescent="0.25">
      <c r="A43" s="9">
        <v>38</v>
      </c>
      <c r="B43" s="8" t="s">
        <v>103</v>
      </c>
      <c r="C43" s="25">
        <v>10495590159</v>
      </c>
      <c r="D43" s="4" t="s">
        <v>104</v>
      </c>
      <c r="E43" s="12">
        <v>42914</v>
      </c>
      <c r="F43" s="12" t="s">
        <v>105</v>
      </c>
      <c r="G43" s="50">
        <v>240</v>
      </c>
      <c r="H43" s="52"/>
      <c r="I43" s="13">
        <f>120+240</f>
        <v>360</v>
      </c>
      <c r="J43" s="36" t="s">
        <v>149</v>
      </c>
    </row>
    <row r="44" spans="1:10" ht="80.099999999999994" customHeight="1" x14ac:dyDescent="0.25">
      <c r="A44" s="9">
        <v>39</v>
      </c>
      <c r="B44" s="8" t="s">
        <v>82</v>
      </c>
      <c r="C44" s="25" t="s">
        <v>106</v>
      </c>
      <c r="D44" s="4" t="s">
        <v>107</v>
      </c>
      <c r="E44" s="24">
        <v>42956</v>
      </c>
      <c r="F44" s="12" t="s">
        <v>108</v>
      </c>
      <c r="G44" s="78" t="s">
        <v>109</v>
      </c>
      <c r="H44" s="52"/>
      <c r="I44" s="13">
        <f>1077740.69+1849690.6</f>
        <v>2927431.29</v>
      </c>
      <c r="J44" s="36" t="s">
        <v>149</v>
      </c>
    </row>
    <row r="45" spans="1:10" ht="80.099999999999994" customHeight="1" x14ac:dyDescent="0.25">
      <c r="A45" s="9">
        <v>40</v>
      </c>
      <c r="B45" s="8" t="s">
        <v>128</v>
      </c>
      <c r="C45" s="25">
        <v>3380410104</v>
      </c>
      <c r="D45" s="4" t="s">
        <v>129</v>
      </c>
      <c r="E45" s="12">
        <v>42923</v>
      </c>
      <c r="F45" s="12" t="s">
        <v>114</v>
      </c>
      <c r="G45" s="13" t="s">
        <v>245</v>
      </c>
      <c r="H45" s="52">
        <v>2575</v>
      </c>
      <c r="I45" s="13">
        <f>2575+2575+12800+2575+2575+2575+2575+2575+2575</f>
        <v>33400</v>
      </c>
      <c r="J45" s="36" t="s">
        <v>149</v>
      </c>
    </row>
    <row r="46" spans="1:10" ht="80.099999999999994" customHeight="1" x14ac:dyDescent="0.25">
      <c r="A46" s="9">
        <v>41</v>
      </c>
      <c r="B46" s="8" t="s">
        <v>111</v>
      </c>
      <c r="C46" s="25" t="s">
        <v>112</v>
      </c>
      <c r="D46" s="4" t="s">
        <v>113</v>
      </c>
      <c r="E46" s="12">
        <v>42900</v>
      </c>
      <c r="F46" s="12" t="s">
        <v>114</v>
      </c>
      <c r="G46" s="69" t="s">
        <v>115</v>
      </c>
      <c r="H46" s="29">
        <v>3125</v>
      </c>
      <c r="I46" s="29">
        <f>3125+3125+3141+1041.67+3125+3125+3125+3125+3125+3125+3125</f>
        <v>32307.67</v>
      </c>
      <c r="J46" s="36" t="s">
        <v>149</v>
      </c>
    </row>
    <row r="47" spans="1:10" ht="80.099999999999994" customHeight="1" x14ac:dyDescent="0.25">
      <c r="A47" s="9">
        <v>42</v>
      </c>
      <c r="B47" s="8" t="s">
        <v>116</v>
      </c>
      <c r="C47" s="14">
        <v>3301630962</v>
      </c>
      <c r="D47" s="28" t="s">
        <v>117</v>
      </c>
      <c r="E47" s="12">
        <v>43005</v>
      </c>
      <c r="F47" s="12" t="s">
        <v>114</v>
      </c>
      <c r="G47" s="69" t="s">
        <v>130</v>
      </c>
      <c r="H47" s="29">
        <v>12144.24</v>
      </c>
      <c r="I47" s="13">
        <f>9832.14+9544.5+12144.24+12144.22+12144.24+12144.24</f>
        <v>67953.58</v>
      </c>
      <c r="J47" s="36" t="s">
        <v>149</v>
      </c>
    </row>
    <row r="48" spans="1:10" ht="80.099999999999994" customHeight="1" x14ac:dyDescent="0.25">
      <c r="A48" s="9">
        <v>43</v>
      </c>
      <c r="B48" s="8" t="s">
        <v>131</v>
      </c>
      <c r="C48" s="25" t="s">
        <v>132</v>
      </c>
      <c r="D48" s="4" t="s">
        <v>133</v>
      </c>
      <c r="E48" s="3">
        <v>43020</v>
      </c>
      <c r="F48" s="12" t="s">
        <v>134</v>
      </c>
      <c r="G48" s="69" t="s">
        <v>135</v>
      </c>
      <c r="H48" s="29">
        <f>495+495</f>
        <v>990</v>
      </c>
      <c r="I48" s="29">
        <f>335.33+495+495+495+495+495+495+495+495+495+495+495+495+495+495+495</f>
        <v>7760.33</v>
      </c>
      <c r="J48" s="36" t="s">
        <v>149</v>
      </c>
    </row>
    <row r="49" spans="1:10" ht="80.099999999999994" customHeight="1" x14ac:dyDescent="0.25">
      <c r="A49" s="9">
        <v>44</v>
      </c>
      <c r="B49" s="8" t="s">
        <v>128</v>
      </c>
      <c r="C49" s="25">
        <v>3380410104</v>
      </c>
      <c r="D49" s="30" t="s">
        <v>136</v>
      </c>
      <c r="E49" s="34">
        <v>43013</v>
      </c>
      <c r="F49" s="31" t="s">
        <v>114</v>
      </c>
      <c r="G49" s="75" t="s">
        <v>137</v>
      </c>
      <c r="H49" s="29">
        <v>6000</v>
      </c>
      <c r="I49" s="64">
        <f>10000+6000+6000</f>
        <v>22000</v>
      </c>
      <c r="J49" s="36" t="s">
        <v>149</v>
      </c>
    </row>
    <row r="50" spans="1:10" ht="80.099999999999994" customHeight="1" x14ac:dyDescent="0.25">
      <c r="A50" s="9">
        <v>45</v>
      </c>
      <c r="B50" s="8" t="s">
        <v>138</v>
      </c>
      <c r="C50" s="25" t="s">
        <v>139</v>
      </c>
      <c r="D50" s="4" t="s">
        <v>142</v>
      </c>
      <c r="E50" s="34">
        <v>43033</v>
      </c>
      <c r="F50" s="31" t="s">
        <v>140</v>
      </c>
      <c r="G50" s="69" t="s">
        <v>141</v>
      </c>
      <c r="H50" s="29">
        <f>440+440+440</f>
        <v>1320</v>
      </c>
      <c r="I50" s="29">
        <f>482.58+440+440+440+20+440+440+440+440+440+440+440+440+440+440+440+440+440+440+400+440</f>
        <v>8822.58</v>
      </c>
      <c r="J50" s="36" t="s">
        <v>149</v>
      </c>
    </row>
    <row r="51" spans="1:10" ht="80.099999999999994" customHeight="1" x14ac:dyDescent="0.25">
      <c r="A51" s="9">
        <v>46</v>
      </c>
      <c r="B51" s="8" t="s">
        <v>144</v>
      </c>
      <c r="C51" s="25" t="s">
        <v>145</v>
      </c>
      <c r="D51" s="4" t="s">
        <v>146</v>
      </c>
      <c r="E51" s="34">
        <v>43047</v>
      </c>
      <c r="F51" s="12" t="s">
        <v>147</v>
      </c>
      <c r="G51" s="33" t="s">
        <v>148</v>
      </c>
      <c r="H51" s="29"/>
      <c r="I51" s="29">
        <v>5040</v>
      </c>
      <c r="J51" s="1" t="s">
        <v>150</v>
      </c>
    </row>
    <row r="52" spans="1:10" ht="80.099999999999994" customHeight="1" x14ac:dyDescent="0.25">
      <c r="A52" s="9">
        <v>47</v>
      </c>
      <c r="B52" s="8" t="s">
        <v>29</v>
      </c>
      <c r="C52" s="14">
        <v>7583180968</v>
      </c>
      <c r="D52" s="30" t="s">
        <v>28</v>
      </c>
      <c r="E52" s="32">
        <v>43011</v>
      </c>
      <c r="F52" s="34">
        <v>43151</v>
      </c>
      <c r="G52" s="71" t="s">
        <v>151</v>
      </c>
      <c r="H52" s="29"/>
      <c r="I52" s="1"/>
      <c r="J52" s="1" t="s">
        <v>150</v>
      </c>
    </row>
    <row r="53" spans="1:10" ht="80.099999999999994" customHeight="1" x14ac:dyDescent="0.25">
      <c r="A53" s="9">
        <v>48</v>
      </c>
      <c r="B53" s="8" t="s">
        <v>116</v>
      </c>
      <c r="C53" s="14">
        <v>3301630962</v>
      </c>
      <c r="D53" s="28" t="s">
        <v>165</v>
      </c>
      <c r="E53" s="12">
        <v>43056</v>
      </c>
      <c r="F53" s="12"/>
      <c r="G53" s="69" t="s">
        <v>185</v>
      </c>
      <c r="H53" s="29"/>
      <c r="I53" s="29">
        <f>6720+2520</f>
        <v>9240</v>
      </c>
      <c r="J53" s="1" t="s">
        <v>150</v>
      </c>
    </row>
    <row r="54" spans="1:10" ht="80.099999999999994" customHeight="1" x14ac:dyDescent="0.25">
      <c r="A54" s="9">
        <v>49</v>
      </c>
      <c r="B54" s="23" t="s">
        <v>156</v>
      </c>
      <c r="C54" s="83" t="s">
        <v>157</v>
      </c>
      <c r="D54" s="4" t="s">
        <v>158</v>
      </c>
      <c r="E54" s="77">
        <v>43066</v>
      </c>
      <c r="F54" s="77">
        <v>44162</v>
      </c>
      <c r="G54" s="79">
        <v>105384</v>
      </c>
      <c r="H54" s="29">
        <v>14490</v>
      </c>
      <c r="I54" s="29">
        <f>9660.2+9660.2+14490.3+14490.3+9660.2+9660.2</f>
        <v>67621.399999999994</v>
      </c>
      <c r="J54" s="36" t="s">
        <v>149</v>
      </c>
    </row>
    <row r="55" spans="1:10" ht="80.099999999999994" customHeight="1" x14ac:dyDescent="0.25">
      <c r="A55" s="9">
        <v>50</v>
      </c>
      <c r="B55" s="8" t="s">
        <v>166</v>
      </c>
      <c r="C55" s="25" t="s">
        <v>167</v>
      </c>
      <c r="D55" s="4" t="s">
        <v>59</v>
      </c>
      <c r="E55" s="12" t="s">
        <v>231</v>
      </c>
      <c r="F55" s="12" t="s">
        <v>232</v>
      </c>
      <c r="G55" s="62" t="s">
        <v>242</v>
      </c>
      <c r="H55" s="29"/>
      <c r="I55" s="29">
        <f>557.6+1533.33+1533.33+1533.33+1533.33+1533.33+1533.33+1000+2750+3300+3300</f>
        <v>20107.580000000002</v>
      </c>
      <c r="J55" s="1" t="s">
        <v>150</v>
      </c>
    </row>
    <row r="56" spans="1:10" ht="80.099999999999994" customHeight="1" x14ac:dyDescent="0.25">
      <c r="A56" s="9">
        <v>51</v>
      </c>
      <c r="B56" s="8" t="s">
        <v>168</v>
      </c>
      <c r="C56" s="25" t="s">
        <v>169</v>
      </c>
      <c r="D56" s="4" t="s">
        <v>170</v>
      </c>
      <c r="E56" s="32">
        <v>43118</v>
      </c>
      <c r="F56" s="12" t="s">
        <v>171</v>
      </c>
      <c r="G56" s="74" t="s">
        <v>172</v>
      </c>
      <c r="H56" s="29">
        <v>16005.28</v>
      </c>
      <c r="I56" s="29">
        <f>12579+4200+16005.28+16005.28+16005.28+16005.28+16005.28</f>
        <v>96805.4</v>
      </c>
      <c r="J56" s="36" t="s">
        <v>149</v>
      </c>
    </row>
    <row r="57" spans="1:10" ht="80.099999999999994" customHeight="1" x14ac:dyDescent="0.25">
      <c r="A57" s="9">
        <v>52</v>
      </c>
      <c r="B57" s="8" t="s">
        <v>73</v>
      </c>
      <c r="C57" s="25" t="s">
        <v>175</v>
      </c>
      <c r="D57" s="4" t="s">
        <v>174</v>
      </c>
      <c r="E57" s="12">
        <v>43140</v>
      </c>
      <c r="F57" s="12" t="s">
        <v>74</v>
      </c>
      <c r="G57" s="38" t="s">
        <v>173</v>
      </c>
      <c r="H57" s="52">
        <v>7783.33</v>
      </c>
      <c r="I57" s="13">
        <f>10424.57+8215.37+7979.24+7779.24+7784.94+7783.33</f>
        <v>49966.69</v>
      </c>
      <c r="J57" s="36" t="s">
        <v>149</v>
      </c>
    </row>
    <row r="58" spans="1:10" ht="80.099999999999994" customHeight="1" x14ac:dyDescent="0.25">
      <c r="A58" s="9">
        <v>53</v>
      </c>
      <c r="B58" s="8" t="s">
        <v>221</v>
      </c>
      <c r="C58" s="25" t="s">
        <v>178</v>
      </c>
      <c r="D58" s="4" t="s">
        <v>179</v>
      </c>
      <c r="E58" s="12">
        <v>43144</v>
      </c>
      <c r="F58" s="12" t="s">
        <v>180</v>
      </c>
      <c r="G58" s="39">
        <v>27000</v>
      </c>
      <c r="H58" s="58"/>
      <c r="I58" s="13">
        <f>18900+8100</f>
        <v>27000</v>
      </c>
      <c r="J58" s="1" t="s">
        <v>150</v>
      </c>
    </row>
    <row r="59" spans="1:10" ht="80.099999999999994" customHeight="1" x14ac:dyDescent="0.25">
      <c r="A59" s="9">
        <v>54</v>
      </c>
      <c r="B59" s="8" t="s">
        <v>181</v>
      </c>
      <c r="C59" s="25">
        <v>7931520964</v>
      </c>
      <c r="D59" s="4" t="s">
        <v>182</v>
      </c>
      <c r="E59" s="12">
        <v>43069</v>
      </c>
      <c r="F59" s="12" t="s">
        <v>183</v>
      </c>
      <c r="G59" s="40" t="s">
        <v>184</v>
      </c>
      <c r="H59" s="58"/>
      <c r="I59" s="13">
        <v>56095.5</v>
      </c>
      <c r="J59" s="1" t="s">
        <v>150</v>
      </c>
    </row>
    <row r="60" spans="1:10" ht="80.099999999999994" customHeight="1" x14ac:dyDescent="0.25">
      <c r="A60" s="9">
        <v>55</v>
      </c>
      <c r="B60" s="8" t="s">
        <v>186</v>
      </c>
      <c r="C60" s="25" t="s">
        <v>187</v>
      </c>
      <c r="D60" s="4" t="s">
        <v>188</v>
      </c>
      <c r="E60" s="12">
        <v>43083</v>
      </c>
      <c r="F60" s="12" t="s">
        <v>189</v>
      </c>
      <c r="G60" s="13" t="s">
        <v>190</v>
      </c>
      <c r="H60" s="58"/>
      <c r="I60" s="13">
        <v>3200</v>
      </c>
      <c r="J60" s="1" t="s">
        <v>150</v>
      </c>
    </row>
    <row r="61" spans="1:10" ht="80.099999999999994" customHeight="1" x14ac:dyDescent="0.25">
      <c r="A61" s="9">
        <v>56</v>
      </c>
      <c r="B61" s="8" t="s">
        <v>271</v>
      </c>
      <c r="C61" s="25" t="s">
        <v>194</v>
      </c>
      <c r="D61" s="4" t="s">
        <v>191</v>
      </c>
      <c r="E61" s="12">
        <v>43090</v>
      </c>
      <c r="F61" s="12" t="s">
        <v>192</v>
      </c>
      <c r="G61" s="13" t="s">
        <v>193</v>
      </c>
      <c r="H61" s="58"/>
      <c r="I61" s="13">
        <v>9660</v>
      </c>
      <c r="J61" s="1" t="s">
        <v>150</v>
      </c>
    </row>
    <row r="62" spans="1:10" ht="80.099999999999994" customHeight="1" x14ac:dyDescent="0.25">
      <c r="A62" s="9">
        <v>57</v>
      </c>
      <c r="B62" s="8" t="s">
        <v>195</v>
      </c>
      <c r="C62" s="25">
        <v>12883390150</v>
      </c>
      <c r="D62" s="4" t="s">
        <v>196</v>
      </c>
      <c r="E62" s="12">
        <v>43179</v>
      </c>
      <c r="F62" s="12" t="s">
        <v>197</v>
      </c>
      <c r="G62" s="41" t="s">
        <v>198</v>
      </c>
      <c r="H62" s="58"/>
      <c r="I62" s="58">
        <f>15000+29700</f>
        <v>44700</v>
      </c>
      <c r="J62" s="36" t="s">
        <v>149</v>
      </c>
    </row>
    <row r="63" spans="1:10" ht="80.099999999999994" customHeight="1" x14ac:dyDescent="0.25">
      <c r="A63" s="9">
        <v>58</v>
      </c>
      <c r="B63" s="8" t="s">
        <v>199</v>
      </c>
      <c r="C63" s="25" t="s">
        <v>200</v>
      </c>
      <c r="D63" s="4" t="s">
        <v>201</v>
      </c>
      <c r="E63" s="12">
        <v>43202</v>
      </c>
      <c r="F63" s="12" t="s">
        <v>202</v>
      </c>
      <c r="G63" s="41" t="s">
        <v>203</v>
      </c>
      <c r="H63" s="58"/>
      <c r="I63" s="13">
        <f>4420+4420</f>
        <v>8840</v>
      </c>
      <c r="J63" s="1" t="s">
        <v>150</v>
      </c>
    </row>
    <row r="64" spans="1:10" ht="80.099999999999994" customHeight="1" x14ac:dyDescent="0.25">
      <c r="A64" s="9">
        <v>59</v>
      </c>
      <c r="B64" s="8" t="s">
        <v>29</v>
      </c>
      <c r="C64" s="14">
        <v>7583180968</v>
      </c>
      <c r="D64" s="30" t="s">
        <v>28</v>
      </c>
      <c r="E64" s="32">
        <v>43223</v>
      </c>
      <c r="F64" s="3" t="s">
        <v>204</v>
      </c>
      <c r="G64" s="68" t="s">
        <v>205</v>
      </c>
      <c r="H64" s="58"/>
      <c r="I64" s="64">
        <v>48679.56</v>
      </c>
      <c r="J64" s="36" t="s">
        <v>149</v>
      </c>
    </row>
    <row r="65" spans="1:10" ht="80.099999999999994" customHeight="1" x14ac:dyDescent="0.25">
      <c r="A65" s="9">
        <v>60</v>
      </c>
      <c r="B65" s="8" t="s">
        <v>128</v>
      </c>
      <c r="C65" s="25">
        <v>3380410104</v>
      </c>
      <c r="D65" s="4" t="s">
        <v>206</v>
      </c>
      <c r="E65" s="31">
        <v>43257</v>
      </c>
      <c r="F65" s="12" t="s">
        <v>207</v>
      </c>
      <c r="G65" s="67" t="s">
        <v>246</v>
      </c>
      <c r="H65" s="29"/>
      <c r="I65" s="64">
        <f>5000+15000+5000+5000+15000</f>
        <v>45000</v>
      </c>
      <c r="J65" s="36" t="s">
        <v>149</v>
      </c>
    </row>
    <row r="66" spans="1:10" ht="80.099999999999994" customHeight="1" x14ac:dyDescent="0.25">
      <c r="A66" s="9">
        <v>61</v>
      </c>
      <c r="B66" s="8" t="s">
        <v>221</v>
      </c>
      <c r="C66" s="25" t="s">
        <v>178</v>
      </c>
      <c r="D66" s="4" t="s">
        <v>211</v>
      </c>
      <c r="E66" s="12">
        <v>43257</v>
      </c>
      <c r="F66" s="12" t="s">
        <v>212</v>
      </c>
      <c r="G66" s="39">
        <v>13000</v>
      </c>
      <c r="H66" s="58"/>
      <c r="I66" s="13">
        <f>5200+7800</f>
        <v>13000</v>
      </c>
      <c r="J66" s="1" t="s">
        <v>150</v>
      </c>
    </row>
    <row r="67" spans="1:10" ht="80.099999999999994" customHeight="1" x14ac:dyDescent="0.25">
      <c r="A67" s="9">
        <v>62</v>
      </c>
      <c r="B67" s="8" t="s">
        <v>213</v>
      </c>
      <c r="C67" s="25" t="s">
        <v>214</v>
      </c>
      <c r="D67" s="4" t="s">
        <v>215</v>
      </c>
      <c r="E67" s="34">
        <v>43283</v>
      </c>
      <c r="F67" s="12" t="s">
        <v>216</v>
      </c>
      <c r="G67" s="70" t="s">
        <v>217</v>
      </c>
      <c r="H67" s="58"/>
      <c r="I67" s="58">
        <f>9618.34+40721.99+8359.85+40721.99+9618.34+8359.85+4809.17+65898.18+20361+4179.93+9618.34+40721.99+8353.85+40721.99+8359.85+61899.46</f>
        <v>382324.11999999994</v>
      </c>
      <c r="J67" s="36" t="s">
        <v>149</v>
      </c>
    </row>
    <row r="68" spans="1:10" ht="80.099999999999994" customHeight="1" x14ac:dyDescent="0.25">
      <c r="A68" s="9">
        <v>63</v>
      </c>
      <c r="B68" s="8" t="s">
        <v>218</v>
      </c>
      <c r="C68" s="25" t="s">
        <v>219</v>
      </c>
      <c r="D68" s="4" t="s">
        <v>220</v>
      </c>
      <c r="E68" s="34">
        <v>43276</v>
      </c>
      <c r="F68" s="12" t="s">
        <v>243</v>
      </c>
      <c r="G68" s="70">
        <f>138149.13+11800</f>
        <v>149949.13</v>
      </c>
      <c r="H68" s="58"/>
      <c r="I68" s="13">
        <f>27491.68+110657.45+11800</f>
        <v>149949.13</v>
      </c>
      <c r="J68" s="1" t="s">
        <v>150</v>
      </c>
    </row>
    <row r="69" spans="1:10" ht="80.099999999999994" customHeight="1" x14ac:dyDescent="0.25">
      <c r="A69" s="9">
        <v>64</v>
      </c>
      <c r="B69" s="8" t="s">
        <v>116</v>
      </c>
      <c r="C69" s="14">
        <v>3301630962</v>
      </c>
      <c r="D69" s="60" t="s">
        <v>222</v>
      </c>
      <c r="E69" s="31">
        <v>43312</v>
      </c>
      <c r="F69" s="61"/>
      <c r="G69" s="49" t="s">
        <v>223</v>
      </c>
      <c r="H69" s="29"/>
      <c r="I69" s="13">
        <v>3206.4</v>
      </c>
      <c r="J69" s="1" t="s">
        <v>150</v>
      </c>
    </row>
    <row r="70" spans="1:10" ht="80.099999999999994" customHeight="1" x14ac:dyDescent="0.25">
      <c r="A70" s="9">
        <v>65</v>
      </c>
      <c r="B70" s="8" t="s">
        <v>225</v>
      </c>
      <c r="C70" s="25" t="s">
        <v>226</v>
      </c>
      <c r="D70" s="28" t="s">
        <v>227</v>
      </c>
      <c r="E70" s="31">
        <v>43369</v>
      </c>
      <c r="F70" s="63" t="s">
        <v>229</v>
      </c>
      <c r="G70" s="13" t="s">
        <v>228</v>
      </c>
      <c r="H70" s="29"/>
      <c r="I70" s="13">
        <f>8400+8400+7500</f>
        <v>24300</v>
      </c>
      <c r="J70" s="36" t="s">
        <v>149</v>
      </c>
    </row>
    <row r="71" spans="1:10" ht="80.099999999999994" customHeight="1" x14ac:dyDescent="0.25">
      <c r="A71" s="9">
        <v>66</v>
      </c>
      <c r="B71" s="8" t="s">
        <v>291</v>
      </c>
      <c r="C71" s="25" t="s">
        <v>239</v>
      </c>
      <c r="D71" s="4" t="s">
        <v>238</v>
      </c>
      <c r="E71" s="12">
        <v>43347</v>
      </c>
      <c r="F71" s="12" t="s">
        <v>241</v>
      </c>
      <c r="G71" s="66" t="s">
        <v>240</v>
      </c>
      <c r="H71" s="13">
        <v>660</v>
      </c>
      <c r="I71" s="13">
        <f>26.38+130.09+535.33+660+660+660</f>
        <v>2671.8</v>
      </c>
      <c r="J71" s="36" t="s">
        <v>149</v>
      </c>
    </row>
    <row r="72" spans="1:10" ht="80.099999999999994" customHeight="1" x14ac:dyDescent="0.25">
      <c r="A72" s="9">
        <v>67</v>
      </c>
      <c r="B72" s="8" t="s">
        <v>230</v>
      </c>
      <c r="C72" s="25">
        <v>10157530964</v>
      </c>
      <c r="D72" s="4" t="s">
        <v>59</v>
      </c>
      <c r="E72" s="12">
        <v>43409</v>
      </c>
      <c r="F72" s="3" t="s">
        <v>274</v>
      </c>
      <c r="G72" s="62">
        <v>19400</v>
      </c>
      <c r="H72" s="29">
        <f>1617+3234</f>
        <v>4851</v>
      </c>
      <c r="I72" s="29">
        <f>1617+1617+1617+1617+1617+1617+1617+1617+3234</f>
        <v>16170</v>
      </c>
      <c r="J72" s="1" t="s">
        <v>149</v>
      </c>
    </row>
    <row r="73" spans="1:10" ht="80.099999999999994" customHeight="1" x14ac:dyDescent="0.25">
      <c r="A73" s="9">
        <v>68</v>
      </c>
      <c r="B73" s="8" t="s">
        <v>233</v>
      </c>
      <c r="C73" s="14"/>
      <c r="D73" s="4" t="s">
        <v>234</v>
      </c>
      <c r="E73" s="31">
        <v>43424</v>
      </c>
      <c r="F73" s="12" t="s">
        <v>235</v>
      </c>
      <c r="G73" s="65" t="s">
        <v>236</v>
      </c>
      <c r="H73" s="29"/>
      <c r="I73" s="29">
        <v>8000</v>
      </c>
      <c r="J73" s="1" t="s">
        <v>149</v>
      </c>
    </row>
    <row r="74" spans="1:10" ht="80.099999999999994" customHeight="1" x14ac:dyDescent="0.25">
      <c r="A74" s="9">
        <v>69</v>
      </c>
      <c r="B74" s="8" t="s">
        <v>35</v>
      </c>
      <c r="C74" s="14">
        <v>830660155</v>
      </c>
      <c r="D74" s="4" t="s">
        <v>46</v>
      </c>
      <c r="E74" s="3">
        <v>43447</v>
      </c>
      <c r="F74" s="3" t="s">
        <v>244</v>
      </c>
      <c r="G74" s="4" t="s">
        <v>38</v>
      </c>
      <c r="H74" s="53"/>
      <c r="I74" s="13"/>
      <c r="J74" s="36" t="s">
        <v>149</v>
      </c>
    </row>
    <row r="75" spans="1:10" ht="80.099999999999994" customHeight="1" x14ac:dyDescent="0.25">
      <c r="A75" s="9">
        <v>70</v>
      </c>
      <c r="B75" s="8" t="s">
        <v>248</v>
      </c>
      <c r="C75" s="14"/>
      <c r="D75" s="4" t="s">
        <v>249</v>
      </c>
      <c r="E75" s="31">
        <v>43474</v>
      </c>
      <c r="F75" s="47" t="s">
        <v>250</v>
      </c>
      <c r="G75" s="65" t="s">
        <v>251</v>
      </c>
      <c r="H75" s="36"/>
      <c r="I75" s="13"/>
      <c r="J75" s="36" t="s">
        <v>149</v>
      </c>
    </row>
    <row r="76" spans="1:10" ht="80.099999999999994" customHeight="1" x14ac:dyDescent="0.25">
      <c r="A76" s="9">
        <v>71</v>
      </c>
      <c r="B76" s="8" t="s">
        <v>252</v>
      </c>
      <c r="C76" s="25" t="s">
        <v>253</v>
      </c>
      <c r="D76" s="4" t="s">
        <v>146</v>
      </c>
      <c r="E76" s="31">
        <v>43432</v>
      </c>
      <c r="F76" s="47" t="s">
        <v>254</v>
      </c>
      <c r="G76" s="39" t="s">
        <v>273</v>
      </c>
      <c r="H76" s="13"/>
      <c r="I76" s="13">
        <v>8344.66</v>
      </c>
      <c r="J76" s="1" t="s">
        <v>150</v>
      </c>
    </row>
    <row r="77" spans="1:10" ht="80.099999999999994" customHeight="1" x14ac:dyDescent="0.25">
      <c r="A77" s="9">
        <v>72</v>
      </c>
      <c r="B77" s="8" t="s">
        <v>271</v>
      </c>
      <c r="C77" s="25" t="s">
        <v>255</v>
      </c>
      <c r="D77" s="4" t="s">
        <v>256</v>
      </c>
      <c r="E77" s="31">
        <v>43440</v>
      </c>
      <c r="F77" s="47" t="s">
        <v>257</v>
      </c>
      <c r="G77" s="65" t="s">
        <v>258</v>
      </c>
      <c r="H77" s="13"/>
      <c r="I77" s="13">
        <v>5290.56</v>
      </c>
      <c r="J77" s="1" t="s">
        <v>150</v>
      </c>
    </row>
    <row r="78" spans="1:10" ht="80.099999999999994" customHeight="1" x14ac:dyDescent="0.25">
      <c r="A78" s="9">
        <v>73</v>
      </c>
      <c r="B78" s="8" t="s">
        <v>221</v>
      </c>
      <c r="C78" s="25" t="s">
        <v>178</v>
      </c>
      <c r="D78" s="4" t="s">
        <v>259</v>
      </c>
      <c r="E78" s="12">
        <v>43480</v>
      </c>
      <c r="F78" s="12" t="s">
        <v>275</v>
      </c>
      <c r="G78" s="39">
        <v>20000</v>
      </c>
      <c r="H78" s="58"/>
      <c r="I78" s="13">
        <f>10000+10000</f>
        <v>20000</v>
      </c>
      <c r="J78" s="36" t="s">
        <v>150</v>
      </c>
    </row>
    <row r="79" spans="1:10" ht="80.099999999999994" customHeight="1" x14ac:dyDescent="0.25">
      <c r="A79" s="9">
        <v>74</v>
      </c>
      <c r="B79" s="8" t="s">
        <v>221</v>
      </c>
      <c r="C79" s="25" t="s">
        <v>178</v>
      </c>
      <c r="D79" s="4" t="s">
        <v>272</v>
      </c>
      <c r="E79" s="12">
        <v>43505</v>
      </c>
      <c r="F79" s="12" t="s">
        <v>276</v>
      </c>
      <c r="G79" s="39">
        <v>20000</v>
      </c>
      <c r="H79" s="58">
        <v>5000</v>
      </c>
      <c r="I79" s="13">
        <f>5000+5000+5000</f>
        <v>15000</v>
      </c>
      <c r="J79" s="36" t="s">
        <v>149</v>
      </c>
    </row>
    <row r="80" spans="1:10" ht="80.099999999999994" customHeight="1" x14ac:dyDescent="0.25">
      <c r="A80" s="9">
        <v>75</v>
      </c>
      <c r="B80" s="8" t="s">
        <v>10</v>
      </c>
      <c r="C80" s="14">
        <v>3049560166</v>
      </c>
      <c r="D80" s="5" t="s">
        <v>261</v>
      </c>
      <c r="E80" s="3">
        <v>43454</v>
      </c>
      <c r="F80" s="4" t="s">
        <v>260</v>
      </c>
      <c r="G80" s="5" t="s">
        <v>262</v>
      </c>
      <c r="H80" s="81">
        <v>8800</v>
      </c>
      <c r="I80" s="13">
        <v>880016200</v>
      </c>
      <c r="J80" s="36" t="s">
        <v>149</v>
      </c>
    </row>
    <row r="81" spans="1:10" ht="80.099999999999994" customHeight="1" x14ac:dyDescent="0.25">
      <c r="A81" s="9">
        <v>76</v>
      </c>
      <c r="B81" s="8" t="s">
        <v>263</v>
      </c>
      <c r="C81" s="14" t="s">
        <v>264</v>
      </c>
      <c r="D81" s="5" t="s">
        <v>265</v>
      </c>
      <c r="E81" s="24">
        <v>43502</v>
      </c>
      <c r="F81" s="4" t="s">
        <v>266</v>
      </c>
      <c r="G81" s="73">
        <v>937.5</v>
      </c>
      <c r="H81" s="13"/>
      <c r="I81" s="13">
        <v>750</v>
      </c>
      <c r="J81" s="1" t="s">
        <v>150</v>
      </c>
    </row>
    <row r="82" spans="1:10" ht="80.099999999999994" customHeight="1" x14ac:dyDescent="0.25">
      <c r="A82" s="9">
        <v>77</v>
      </c>
      <c r="B82" s="8" t="s">
        <v>267</v>
      </c>
      <c r="C82" s="14">
        <v>12735620150</v>
      </c>
      <c r="D82" s="5" t="s">
        <v>268</v>
      </c>
      <c r="E82" s="3">
        <v>43522</v>
      </c>
      <c r="F82" s="4" t="s">
        <v>269</v>
      </c>
      <c r="G82" s="5" t="s">
        <v>270</v>
      </c>
      <c r="H82" s="13"/>
      <c r="I82" s="13">
        <v>2312.84</v>
      </c>
      <c r="J82" s="1" t="s">
        <v>149</v>
      </c>
    </row>
    <row r="83" spans="1:10" ht="80.099999999999994" customHeight="1" x14ac:dyDescent="0.25">
      <c r="A83" s="9">
        <v>78</v>
      </c>
      <c r="B83" s="8" t="s">
        <v>181</v>
      </c>
      <c r="C83" s="25">
        <v>7931520964</v>
      </c>
      <c r="D83" s="4" t="s">
        <v>182</v>
      </c>
      <c r="E83" s="12" t="s">
        <v>277</v>
      </c>
      <c r="F83" s="12" t="s">
        <v>278</v>
      </c>
      <c r="G83" s="40" t="s">
        <v>184</v>
      </c>
      <c r="H83" s="58">
        <f>2391.5+1906+2122+1909+2360+2633</f>
        <v>13321.5</v>
      </c>
      <c r="I83" s="58">
        <f>2391.5+1906+2122+1909+2360+2633</f>
        <v>13321.5</v>
      </c>
      <c r="J83" s="1" t="s">
        <v>149</v>
      </c>
    </row>
    <row r="84" spans="1:10" ht="80.099999999999994" customHeight="1" x14ac:dyDescent="0.25">
      <c r="A84" s="9">
        <v>79</v>
      </c>
      <c r="B84" s="8" t="s">
        <v>279</v>
      </c>
      <c r="C84" s="14" t="s">
        <v>280</v>
      </c>
      <c r="D84" s="5" t="s">
        <v>281</v>
      </c>
      <c r="E84" s="24">
        <v>43571</v>
      </c>
      <c r="F84" s="4" t="s">
        <v>282</v>
      </c>
      <c r="G84" s="73" t="s">
        <v>283</v>
      </c>
      <c r="H84" s="58"/>
      <c r="I84" s="13">
        <v>6000</v>
      </c>
      <c r="J84" s="36" t="s">
        <v>150</v>
      </c>
    </row>
    <row r="85" spans="1:10" ht="80.099999999999994" customHeight="1" x14ac:dyDescent="0.25">
      <c r="A85" s="9">
        <v>80</v>
      </c>
      <c r="B85" s="8" t="s">
        <v>284</v>
      </c>
      <c r="C85" s="14" t="s">
        <v>285</v>
      </c>
      <c r="D85" s="5" t="s">
        <v>281</v>
      </c>
      <c r="E85" s="3">
        <v>43571</v>
      </c>
      <c r="F85" s="4" t="s">
        <v>282</v>
      </c>
      <c r="G85" s="5" t="s">
        <v>283</v>
      </c>
      <c r="H85" s="58"/>
      <c r="I85" s="13">
        <v>5116.72</v>
      </c>
      <c r="J85" s="36" t="s">
        <v>150</v>
      </c>
    </row>
    <row r="86" spans="1:10" ht="80.099999999999994" customHeight="1" x14ac:dyDescent="0.25">
      <c r="A86" s="9">
        <v>81</v>
      </c>
      <c r="B86" s="8" t="s">
        <v>290</v>
      </c>
      <c r="C86" s="25" t="s">
        <v>286</v>
      </c>
      <c r="D86" s="5" t="s">
        <v>287</v>
      </c>
      <c r="E86" s="3">
        <v>43600</v>
      </c>
      <c r="F86" s="4" t="s">
        <v>288</v>
      </c>
      <c r="G86" s="5" t="s">
        <v>289</v>
      </c>
      <c r="H86" s="58"/>
      <c r="I86" s="13"/>
      <c r="J86" s="36" t="s">
        <v>149</v>
      </c>
    </row>
    <row r="87" spans="1:10" ht="80.25" customHeight="1" x14ac:dyDescent="0.25">
      <c r="A87" s="9">
        <v>82</v>
      </c>
      <c r="B87" s="8" t="s">
        <v>294</v>
      </c>
      <c r="C87" s="25" t="s">
        <v>297</v>
      </c>
      <c r="D87" s="5" t="s">
        <v>295</v>
      </c>
      <c r="E87" s="3">
        <v>43451</v>
      </c>
      <c r="F87" s="4"/>
      <c r="G87" s="5" t="s">
        <v>296</v>
      </c>
      <c r="H87" s="58"/>
      <c r="I87" s="13"/>
      <c r="J87" s="36" t="s">
        <v>149</v>
      </c>
    </row>
    <row r="88" spans="1:10" ht="80.25" customHeight="1" x14ac:dyDescent="0.25">
      <c r="A88" s="9">
        <v>83</v>
      </c>
      <c r="B88" s="8" t="s">
        <v>313</v>
      </c>
      <c r="C88" s="25"/>
      <c r="D88" s="5" t="s">
        <v>299</v>
      </c>
      <c r="E88" s="3">
        <v>43643</v>
      </c>
      <c r="F88" s="4" t="s">
        <v>300</v>
      </c>
      <c r="G88" s="4" t="s">
        <v>311</v>
      </c>
      <c r="H88" s="58"/>
      <c r="I88" s="13"/>
      <c r="J88" s="36" t="s">
        <v>301</v>
      </c>
    </row>
    <row r="89" spans="1:10" ht="80.25" customHeight="1" x14ac:dyDescent="0.25">
      <c r="A89" s="9">
        <v>84</v>
      </c>
      <c r="B89" s="8" t="s">
        <v>29</v>
      </c>
      <c r="C89" s="84">
        <v>7583180968</v>
      </c>
      <c r="D89" s="30" t="s">
        <v>303</v>
      </c>
      <c r="E89" s="32">
        <v>43713</v>
      </c>
      <c r="F89" s="47" t="s">
        <v>304</v>
      </c>
      <c r="G89" s="68" t="s">
        <v>305</v>
      </c>
      <c r="H89" s="58"/>
      <c r="I89" s="64"/>
      <c r="J89" s="36" t="s">
        <v>149</v>
      </c>
    </row>
    <row r="90" spans="1:10" ht="80.25" customHeight="1" x14ac:dyDescent="0.25">
      <c r="A90" s="9">
        <v>85</v>
      </c>
      <c r="B90" s="8" t="s">
        <v>306</v>
      </c>
      <c r="C90" s="85" t="s">
        <v>307</v>
      </c>
      <c r="D90" s="30" t="s">
        <v>308</v>
      </c>
      <c r="E90" s="32">
        <v>43720</v>
      </c>
      <c r="F90" s="47" t="s">
        <v>309</v>
      </c>
      <c r="G90" s="68" t="s">
        <v>310</v>
      </c>
      <c r="H90" s="58"/>
      <c r="I90" s="64"/>
      <c r="J90" s="36" t="s">
        <v>149</v>
      </c>
    </row>
  </sheetData>
  <pageMargins left="0.7" right="0.7" top="0.75" bottom="0.75" header="0.3" footer="0.3"/>
  <pageSetup paperSize="9" scale="53" fitToHeight="0" orientation="landscape" r:id="rId1"/>
  <ignoredErrors>
    <ignoredError sqref="G15:G16 G20 C86 C31:C32 G31 C34 G34:G35 C36 C38 C39:C40 C44 C46 C48 C50:C51 C54:C56 C57:C58 C61 C66 C67:C68 C70:C71 C76:C79 C9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B1:J9"/>
  <sheetViews>
    <sheetView showGridLines="0" zoomScale="90" zoomScaleNormal="90" workbookViewId="0">
      <pane ySplit="5" topLeftCell="A6" activePane="bottomLeft" state="frozen"/>
      <selection pane="bottomLeft" activeCell="I7" sqref="I7"/>
    </sheetView>
  </sheetViews>
  <sheetFormatPr defaultColWidth="20.7109375" defaultRowHeight="80.25" customHeight="1" x14ac:dyDescent="0.25"/>
  <cols>
    <col min="1" max="1" width="2.140625"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2:10" ht="15" x14ac:dyDescent="0.25"/>
    <row r="2" spans="2:10" ht="15" x14ac:dyDescent="0.25"/>
    <row r="3" spans="2:10" ht="15" x14ac:dyDescent="0.25">
      <c r="C3" s="16"/>
      <c r="D3" s="16" t="s">
        <v>316</v>
      </c>
    </row>
    <row r="4" spans="2:10" ht="15" x14ac:dyDescent="0.25"/>
    <row r="5" spans="2:10" ht="80.25" customHeight="1" x14ac:dyDescent="0.25">
      <c r="B5" s="6" t="s">
        <v>0</v>
      </c>
      <c r="C5" s="6" t="s">
        <v>83</v>
      </c>
      <c r="D5" s="6" t="s">
        <v>1</v>
      </c>
      <c r="E5" s="6" t="s">
        <v>2</v>
      </c>
      <c r="F5" s="6" t="s">
        <v>26</v>
      </c>
      <c r="G5" s="27" t="s">
        <v>86</v>
      </c>
      <c r="H5" s="21" t="s">
        <v>314</v>
      </c>
      <c r="I5" s="21" t="s">
        <v>302</v>
      </c>
      <c r="J5" s="35" t="s">
        <v>152</v>
      </c>
    </row>
    <row r="6" spans="2:10" ht="80.25" customHeight="1" x14ac:dyDescent="0.25">
      <c r="B6" s="8" t="s">
        <v>160</v>
      </c>
      <c r="C6" s="15" t="s">
        <v>161</v>
      </c>
      <c r="D6" s="4" t="s">
        <v>162</v>
      </c>
      <c r="E6" s="34">
        <v>43067</v>
      </c>
      <c r="F6" s="3" t="s">
        <v>163</v>
      </c>
      <c r="G6" s="37" t="s">
        <v>164</v>
      </c>
      <c r="H6" s="59">
        <f>190487.7+190487.7</f>
        <v>380975.4</v>
      </c>
      <c r="I6" s="59">
        <f>238916.67+142058.74+190487.7+190487.7+190487.7+190487.7</f>
        <v>1142926.21</v>
      </c>
      <c r="J6" s="36" t="s">
        <v>149</v>
      </c>
    </row>
    <row r="7" spans="2:10" ht="80.25" customHeight="1" x14ac:dyDescent="0.25">
      <c r="I7" s="80"/>
    </row>
    <row r="8" spans="2:10" ht="80.25" customHeight="1" x14ac:dyDescent="0.25">
      <c r="I8" s="80"/>
    </row>
    <row r="9" spans="2:10" ht="80.25" customHeight="1" x14ac:dyDescent="0.25">
      <c r="I9" s="80"/>
    </row>
  </sheetData>
  <pageMargins left="0.7" right="0.7" top="0.75" bottom="0.75" header="0.3" footer="0.3"/>
  <pageSetup paperSize="9" orientation="portrait" r:id="rId1"/>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Riepilogo Contratti Passivi</vt:lpstr>
      <vt:lpstr>Riepilogo Contratti Attivi</vt:lpstr>
      <vt:lpstr>'Riepilogo Contratti Passivi'!Area_stampa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Caimi</dc:creator>
  <cp:lastModifiedBy>antonino.campo@metro4milano.it</cp:lastModifiedBy>
  <cp:lastPrinted>2020-01-10T15:32:39Z</cp:lastPrinted>
  <dcterms:created xsi:type="dcterms:W3CDTF">2016-10-17T11:15:36Z</dcterms:created>
  <dcterms:modified xsi:type="dcterms:W3CDTF">2020-01-10T15:32:46Z</dcterms:modified>
</cp:coreProperties>
</file>